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2516" windowHeight="13176" tabRatio="329" activeTab="0"/>
  </bookViews>
  <sheets>
    <sheet name="GUIDE" sheetId="1" r:id="rId1"/>
    <sheet name="Complexité" sheetId="2" r:id="rId2"/>
    <sheet name="données" sheetId="3" r:id="rId3"/>
  </sheets>
  <definedNames>
    <definedName name="A">'données'!$M$13:$M$15</definedName>
    <definedName name="B">'données'!$M$17:$M$18</definedName>
    <definedName name="BAS">'données'!$N$12:$N$48</definedName>
    <definedName name="CC">'données'!$M$20:$M$23</definedName>
    <definedName name="CODE">'données'!$L$12:$L$48</definedName>
    <definedName name="D">'données'!$M$25:$M$28</definedName>
    <definedName name="DOM">'données'!$K$12:$K$48</definedName>
    <definedName name="E">'données'!$M$30:$M$34</definedName>
    <definedName name="Excel_BuiltIn_Print_Area_1">'GUIDE'!$C$3:$I$66</definedName>
    <definedName name="F">'données'!$M$36:$M$39</definedName>
    <definedName name="G">'données'!$M$41:$M$43</definedName>
    <definedName name="H">'données'!$M$45:$M$48</definedName>
    <definedName name="HAUT">'données'!$O$12:$O$48</definedName>
    <definedName name="MAXI">'données'!$F$17:$F$48</definedName>
    <definedName name="MON">'données'!$E$17:$E$48</definedName>
    <definedName name="OUV">'données'!$M$12:$M$48</definedName>
    <definedName name="TAU">'données'!$C$17:$C$48</definedName>
    <definedName name="_xlnm.Print_Area" localSheetId="1">'Complexité'!$C$3:$I$96</definedName>
    <definedName name="_xlnm.Print_Area" localSheetId="2">'données'!$C$3:$P$49</definedName>
    <definedName name="_xlnm.Print_Area" localSheetId="0">'GUIDE'!$C$3:$I$52</definedName>
  </definedNames>
  <calcPr fullCalcOnLoad="1"/>
</workbook>
</file>

<file path=xl/comments1.xml><?xml version="1.0" encoding="utf-8"?>
<comments xmlns="http://schemas.openxmlformats.org/spreadsheetml/2006/main">
  <authors>
    <author/>
  </authors>
  <commentList>
    <comment ref="D1" authorId="0">
      <text>
        <r>
          <rPr>
            <sz val="10"/>
            <rFont val="Arial"/>
            <family val="2"/>
          </rPr>
          <t xml:space="preserve">Code couleur :
- NOIR :  constant
</t>
        </r>
        <r>
          <rPr>
            <sz val="10"/>
            <color indexed="12"/>
            <rFont val="Arial"/>
            <family val="2"/>
          </rPr>
          <t xml:space="preserve">- BLEU : à saisir
</t>
        </r>
        <r>
          <rPr>
            <sz val="10"/>
            <color indexed="17"/>
            <rFont val="Arial"/>
            <family val="2"/>
          </rPr>
          <t>- VERT : automatique</t>
        </r>
      </text>
    </comment>
    <comment ref="G48" authorId="0">
      <text>
        <r>
          <rPr>
            <sz val="10"/>
            <rFont val="Arial"/>
            <family val="2"/>
          </rPr>
          <t>Ce taux est le taux de référence du projet § B- pondéré par la complexité du projet § E-</t>
        </r>
      </text>
    </comment>
  </commentList>
</comments>
</file>

<file path=xl/comments2.xml><?xml version="1.0" encoding="utf-8"?>
<comments xmlns="http://schemas.openxmlformats.org/spreadsheetml/2006/main">
  <authors>
    <author/>
  </authors>
  <commentList>
    <comment ref="E23" authorId="0">
      <text>
        <r>
          <rPr>
            <sz val="9"/>
            <color indexed="8"/>
            <rFont val="Geneva"/>
            <family val="2"/>
          </rPr>
          <t xml:space="preserve">Indiquer ici les commentaires justificatifs de l'appréciation de la note attribuée.
Information existante ici pour illustration.
</t>
        </r>
      </text>
    </comment>
    <comment ref="G85" authorId="0">
      <text>
        <r>
          <rPr>
            <sz val="9"/>
            <color indexed="8"/>
            <rFont val="Geneva"/>
            <family val="2"/>
          </rPr>
          <t>Somme de toutes les notes de complexité appréciées sur le projet. 
Nota: ce total peut varier de -54 à +54 pour 27 critères appréciés de -2 à +2.</t>
        </r>
      </text>
    </comment>
  </commentList>
</comments>
</file>

<file path=xl/sharedStrings.xml><?xml version="1.0" encoding="utf-8"?>
<sst xmlns="http://schemas.openxmlformats.org/spreadsheetml/2006/main" count="240" uniqueCount="219">
  <si>
    <t>Guide</t>
  </si>
  <si>
    <t xml:space="preserve">Couleur ? </t>
  </si>
  <si>
    <t>MOP</t>
  </si>
  <si>
    <t xml:space="preserve">Guide MOP </t>
  </si>
  <si>
    <t>Estimation des honoraires de maîtrise d'œuvre</t>
  </si>
  <si>
    <t>Etabli suivant le GUIDE A L'INTENTION DES MAITRES D'OUVRAGE PUBLICS</t>
  </si>
  <si>
    <t xml:space="preserve">pour la négociation des rémunérations de maîtrise d'œuvre. MIQCP-MEDAD-Edition JO n° 1659 </t>
  </si>
  <si>
    <t>A-</t>
  </si>
  <si>
    <t>CARACTERISTIQUES DE L' OPERATION</t>
  </si>
  <si>
    <t>Données à saisir sur le Projet</t>
  </si>
  <si>
    <t xml:space="preserve">Désignation du projet : </t>
  </si>
  <si>
    <t>Adresse du projet :</t>
  </si>
  <si>
    <t xml:space="preserve">Maître d'Ouvrage : </t>
  </si>
  <si>
    <t>Adresse du MOA :</t>
  </si>
  <si>
    <t>Code</t>
  </si>
  <si>
    <t xml:space="preserve">DOMAINE DE L'OUVRAGE : </t>
  </si>
  <si>
    <t>10- LE DOMAINE DU LOGEMENT ET DE L'HEBERGEMENT</t>
  </si>
  <si>
    <t>Sélectionner dans la liste via flèche de droite</t>
  </si>
  <si>
    <t>NATURE DE L'OUVRAGE :</t>
  </si>
  <si>
    <t>12- Logements collectifs</t>
  </si>
  <si>
    <t>ENVELOPPE PREVISIONNELLE DU MONTANT DES TRAVAUX</t>
  </si>
  <si>
    <t>€ HT</t>
  </si>
  <si>
    <t>B-</t>
  </si>
  <si>
    <t>TAUX DE REFERENCE POUR LA VALEUR DU PROJET</t>
  </si>
  <si>
    <t>Données automatiques issues du GUIDE</t>
  </si>
  <si>
    <t>TAUX DES SEUILS DE REFERENCE ENCADRANT LA VALEUR DU PROJET</t>
  </si>
  <si>
    <t>Montant de travaux</t>
  </si>
  <si>
    <t>Taux</t>
  </si>
  <si>
    <t>Seuil bas</t>
  </si>
  <si>
    <t>%</t>
  </si>
  <si>
    <t>Seuil haut</t>
  </si>
  <si>
    <t>Nota : ce taux est celui d'une mission de base correspondant à la valeur du projet.</t>
  </si>
  <si>
    <t>Il est entendu pour un projet de complexité normale (moyenne) à pondérer ci-après.</t>
  </si>
  <si>
    <t>C-</t>
  </si>
  <si>
    <t>COEFFICIENT DE COMPLEXITE DU PROJET</t>
  </si>
  <si>
    <t>PLAGE DE COMPLEXITE CORRESPONDANT A L'OUVRAGE</t>
  </si>
  <si>
    <t>Bas (mini)</t>
  </si>
  <si>
    <t>Suivant la grille des plages du guide</t>
  </si>
  <si>
    <t>à</t>
  </si>
  <si>
    <t>Haut (maxi)</t>
  </si>
  <si>
    <t>COEFFICIENT COMPLEXITE DU PROJET</t>
  </si>
  <si>
    <t>Coefficient défini sur l'onglet « Complexité »</t>
  </si>
  <si>
    <t>Nota : la complexité est à apprécier suivant les 27 critères du guide définis en annexe.</t>
  </si>
  <si>
    <t>ou à saisir manuellement entre Bas et Haut</t>
  </si>
  <si>
    <t>Des valeurs chiffrées de complexité positionnent ce coefficient dans la plage du projet.</t>
  </si>
  <si>
    <t>D-</t>
  </si>
  <si>
    <t>TAUX DE REMUNERATION PROPOSÉ PAR LE GUIDE</t>
  </si>
  <si>
    <t>TAUX DEFINI POUR UNE MISSION DE BASE suivant définition loi MOP</t>
  </si>
  <si>
    <t xml:space="preserve">avec complexité minimale </t>
  </si>
  <si>
    <t>TAUX résultant</t>
  </si>
  <si>
    <t>avec complexité définie en C-</t>
  </si>
  <si>
    <t xml:space="preserve">avec complexité maximale </t>
  </si>
  <si>
    <t>Nota: Taux résultant de la valeur du projet et de sa complexité définie suivant § C</t>
  </si>
  <si>
    <t>Ce taux global correspond à une mission de base normalisée loi MOP (valeur Juin 1994)</t>
  </si>
  <si>
    <t>Elle ne comprend pas les missions complémentaires (EXE, OPC...)</t>
  </si>
  <si>
    <t>Commentaires de GUIDE :</t>
  </si>
  <si>
    <t>Taux indicatif de référence pour une mission de base</t>
  </si>
  <si>
    <t>sans études d'exécution, ni mission complémentaire</t>
  </si>
  <si>
    <t>en pourcentage du montant hors taxes des travaux (valeur 1994)</t>
  </si>
  <si>
    <t>Nota :</t>
  </si>
  <si>
    <t>La mission comprend : l'esquisse, les études d'avant-projet, les études de</t>
  </si>
  <si>
    <t>projet, l'assistance au maître d'ouvrage pour la passation du ou des contrats de</t>
  </si>
  <si>
    <t xml:space="preserve">travaux, l'examen de la conformité au projet des études d'exécution et de </t>
  </si>
  <si>
    <t xml:space="preserve">synthèse, la direction de l'exécution des contrats de travaux ainsi que </t>
  </si>
  <si>
    <t>l'assistance apportée au maître d'ouvrage lors des opérations de réception</t>
  </si>
  <si>
    <t>et pendant la période de garantie de parfait achèvement.</t>
  </si>
  <si>
    <t>Pour faire Apparaitre / Disparaitre les commentaires utiliser les boutons de plans généraux 1 et 2 en marge de gauche (ou + et – sur chaque ligne)</t>
  </si>
  <si>
    <t>+</t>
  </si>
  <si>
    <t>COMPLEXITE DE l'OPERATION</t>
  </si>
  <si>
    <t>La complexité est mesurée par l'affectation d'un coefficient pour chaque élément étudié.</t>
  </si>
  <si>
    <t>Les coefficients sont appréciés sur une échelle de 5 valeurs ainsi caractérisées :</t>
  </si>
  <si>
    <t>complexité très supérieure à la moyenne,</t>
  </si>
  <si>
    <t>complexité supérieure à la moyenne</t>
  </si>
  <si>
    <t>complexité moyenne</t>
  </si>
  <si>
    <t>complexité inférieure à la moyenne</t>
  </si>
  <si>
    <t>complexité très inférieure à la moyenne</t>
  </si>
  <si>
    <t xml:space="preserve">1. </t>
  </si>
  <si>
    <t>Les éléments de complexité liés aux contraintes physiques du contexte</t>
  </si>
  <si>
    <t xml:space="preserve"> et à l'insertion du projet dans l'environnement</t>
  </si>
  <si>
    <t>.</t>
  </si>
  <si>
    <t>1/ la qualité du sol et du sous-sol</t>
  </si>
  <si>
    <t>Commentaires</t>
  </si>
  <si>
    <t>2/ les contraintes physiques</t>
  </si>
  <si>
    <t>Bâtisse existante imbriquée et remodelée à plusieurs reprises</t>
  </si>
  <si>
    <t>3/ l'existence de nuisances</t>
  </si>
  <si>
    <t>Route à forte circulation : pollution, bruit</t>
  </si>
  <si>
    <t>4/ l'existence de risques</t>
  </si>
  <si>
    <t>Structure ancienne peu fiable</t>
  </si>
  <si>
    <t>5/ Situation du terrain</t>
  </si>
  <si>
    <t>En mitoyennetés de par et d'autre</t>
  </si>
  <si>
    <t>6/ Contexte urbain</t>
  </si>
  <si>
    <t>Centre du village, impact important</t>
  </si>
  <si>
    <t>7/ Contexte réglementaire</t>
  </si>
  <si>
    <t>PLU, ABF</t>
  </si>
  <si>
    <t xml:space="preserve">2. </t>
  </si>
  <si>
    <t xml:space="preserve">Les éléments de complexité liés à la nature du programme </t>
  </si>
  <si>
    <t>et à la spécificité du projet</t>
  </si>
  <si>
    <t>1/ La multiplicité et l'imbrication des fonctions</t>
  </si>
  <si>
    <t>Usage commercial + habitation</t>
  </si>
  <si>
    <t>2/ La typologie et la répétitivité</t>
  </si>
  <si>
    <t>Impossible</t>
  </si>
  <si>
    <t>3/ L'adaptabilité et la modularité</t>
  </si>
  <si>
    <t>Souhaitée au programme</t>
  </si>
  <si>
    <t>4/ Le caractère d'innovation ou d'expérimentation</t>
  </si>
  <si>
    <t>Sans objet à priori</t>
  </si>
  <si>
    <t>5/ Le niveau de performances des ouvrages</t>
  </si>
  <si>
    <t>Niveau moyen demandé</t>
  </si>
  <si>
    <t>6/ La présence de difficultés techniques particulières</t>
  </si>
  <si>
    <t>Construction complexe existante</t>
  </si>
  <si>
    <t>7/ La technicité des installations</t>
  </si>
  <si>
    <t>8/ L'étendue des compétences nécessaires</t>
  </si>
  <si>
    <t>Sans objet particulier</t>
  </si>
  <si>
    <t xml:space="preserve">3. </t>
  </si>
  <si>
    <t>Les éléments de complexité dus aux exigences contractuelles</t>
  </si>
  <si>
    <t>1/ L'organisation de la maîtrise d'ouvrage</t>
  </si>
  <si>
    <t>Niveau normal</t>
  </si>
  <si>
    <t>2/ La qualité du programme</t>
  </si>
  <si>
    <t>3/ La demande de prestations supplémentaires</t>
  </si>
  <si>
    <t>Sans objet spécifique</t>
  </si>
  <si>
    <t>4/ Le phasage des études et des travaux</t>
  </si>
  <si>
    <t>5/ Délais d'études et de travaux</t>
  </si>
  <si>
    <t>6/ Des exigences économiques performancielles</t>
  </si>
  <si>
    <t>7/ Le taux de tolérance</t>
  </si>
  <si>
    <t>Assez serré</t>
  </si>
  <si>
    <t>8/ L'emploi de méthodes ou d'outils particuliers</t>
  </si>
  <si>
    <t>9/ Le mode de dévolution des travaux</t>
  </si>
  <si>
    <t>En corps d'état séparés</t>
  </si>
  <si>
    <t>10/ La gestion des variantes d'appel d'offres</t>
  </si>
  <si>
    <t>11/ Les sujétions particulières de chantier et déplacements</t>
  </si>
  <si>
    <t>12/ Condition contractuelles spéciales</t>
  </si>
  <si>
    <t>NIVEAU DE COMPLEXITE DU PROJET</t>
  </si>
  <si>
    <t>points</t>
  </si>
  <si>
    <t>(située dans une plage de -54 à +54 points)</t>
  </si>
  <si>
    <t xml:space="preserve">SITUATION DU PROJET DANS LA PLAGE DE COMPLEXITE </t>
  </si>
  <si>
    <t>Nota : la plage disponible varie de -54 à +54 points (27 critères sur 2 points)</t>
  </si>
  <si>
    <t>(A)</t>
  </si>
  <si>
    <t xml:space="preserve">Bas de plage = 0% </t>
  </si>
  <si>
    <t>Haut de plage =100 %</t>
  </si>
  <si>
    <t>PLAGE DU GUIDE CORRESPONDANT A l'OUVRAGE</t>
  </si>
  <si>
    <t>(B)</t>
  </si>
  <si>
    <t>(Suivant C-)</t>
  </si>
  <si>
    <t>(C)</t>
  </si>
  <si>
    <t>(soit situation du projet dans la plage = Ax(C–B) +B)</t>
  </si>
  <si>
    <t>GUIDE A L'INTENTION DES MAITRES D'OUVRAGE PUBLICS</t>
  </si>
  <si>
    <t>pour la négociation des rémunérations de maîtrise d'œuvre</t>
  </si>
  <si>
    <t xml:space="preserve">Edité par la MIQCP et le MEDAD - Edition JO n° 1659 </t>
  </si>
  <si>
    <t xml:space="preserve">TABLEAU DES DOMAINES D'OUVRAGE ET PLAGE DE COMPLEXITE </t>
  </si>
  <si>
    <t>NOMS</t>
  </si>
  <si>
    <t>DOM</t>
  </si>
  <si>
    <t>CODE</t>
  </si>
  <si>
    <t>OUV</t>
  </si>
  <si>
    <t>BAS</t>
  </si>
  <si>
    <t>HAUT</t>
  </si>
  <si>
    <t>Domaine</t>
  </si>
  <si>
    <t>Ouvrage</t>
  </si>
  <si>
    <t>Plage complexité</t>
  </si>
  <si>
    <t>TAUX</t>
  </si>
  <si>
    <t>MONTANTS DE TRAVAUX</t>
  </si>
  <si>
    <t>A</t>
  </si>
  <si>
    <t>11- Maisons individuelles</t>
  </si>
  <si>
    <t>indicatif</t>
  </si>
  <si>
    <t>Originaux</t>
  </si>
  <si>
    <t>Convertis</t>
  </si>
  <si>
    <t>de la tranche</t>
  </si>
  <si>
    <t>Mission Base</t>
  </si>
  <si>
    <t>en Frs HT</t>
  </si>
  <si>
    <t xml:space="preserve"> en € HT</t>
  </si>
  <si>
    <t>en € HT</t>
  </si>
  <si>
    <t>13- Hôtellerie et hébergement</t>
  </si>
  <si>
    <t>B</t>
  </si>
  <si>
    <t>20- LE DOMAINE TERTIAIRE ET COMMERCIAL</t>
  </si>
  <si>
    <t>21- Bureaux</t>
  </si>
  <si>
    <t>Zone hors guide</t>
  </si>
  <si>
    <t>22- Locaux commerciaux</t>
  </si>
  <si>
    <t>Taux à définir</t>
  </si>
  <si>
    <t>CC</t>
  </si>
  <si>
    <t>30- LE DOMAINE DE LA SANTE</t>
  </si>
  <si>
    <t>sur comptabilité</t>
  </si>
  <si>
    <t>31- Maisons de retraite ou de cures</t>
  </si>
  <si>
    <t>analytique</t>
  </si>
  <si>
    <t>32- Dispensaires et centres médicaux</t>
  </si>
  <si>
    <t>33- Cliniques et hôpitaux généraux</t>
  </si>
  <si>
    <t>34- CHU et hôpitaux régionaux</t>
  </si>
  <si>
    <t>D</t>
  </si>
  <si>
    <t>40- LE DOMAINE DE L'ENSEIGNEMENT RECHERCHE</t>
  </si>
  <si>
    <t>41- Etablissements d'enseignement 1ier degré</t>
  </si>
  <si>
    <t>42- Etablissements d'enseignement 2è degré</t>
  </si>
  <si>
    <t>43- Etablissements. d'enseignement supérieur</t>
  </si>
  <si>
    <t>44- Etablissements de recherche</t>
  </si>
  <si>
    <t>E</t>
  </si>
  <si>
    <t>50- LE DOMAINE SOCIO-CULTUREL</t>
  </si>
  <si>
    <t>51- Equipements de proximité</t>
  </si>
  <si>
    <t>52- Foyers et salles polyvalentes</t>
  </si>
  <si>
    <t>53- Bibliothèques et médiathèques</t>
  </si>
  <si>
    <t>54- Spectacle-concert-culture-musées</t>
  </si>
  <si>
    <t>55- Ensembles d'expositions et de congrès</t>
  </si>
  <si>
    <t>F</t>
  </si>
  <si>
    <t>60- LE DOMAINE DES EQUIPEMENTS</t>
  </si>
  <si>
    <t>61- Bâtiments liés à la sécurité</t>
  </si>
  <si>
    <t>62- Bâtiments administratifs simples</t>
  </si>
  <si>
    <t>63- Equipements administr. complexité moyenne</t>
  </si>
  <si>
    <t>64- Equipements administr. majeurs et complexes</t>
  </si>
  <si>
    <t>G</t>
  </si>
  <si>
    <t>70- LE DOMAINE SPORTIF ET DES LOISIRS</t>
  </si>
  <si>
    <t>71- Salles de sport de proximité</t>
  </si>
  <si>
    <t>72- Equipements omnisports</t>
  </si>
  <si>
    <t>73- Ensembles importants ou spécialisés</t>
  </si>
  <si>
    <t>H</t>
  </si>
  <si>
    <t>80- LE DOMAINE DE LA PRODUCTION OU DU STOCKAGE</t>
  </si>
  <si>
    <t>81- Entreposage</t>
  </si>
  <si>
    <t>82- Garages et parkings</t>
  </si>
  <si>
    <t>83- Bâtiments à caractère technique</t>
  </si>
  <si>
    <t>84- Gares et aérogares</t>
  </si>
  <si>
    <t>Les valeurs de 1994 ont été converties par la MIQCP en 2010.</t>
  </si>
  <si>
    <t xml:space="preserve">La conversion tien compte à la fois du passage du franc en euros, de la prise en compte de l'inflation et d'une complexité plus importante des missions.Par rapport au valeurs de 1994, l'augmentation du taux d'honoraires due à l'inflation serait de 0.3 %, la MIQCP applique en fait un taux global de 0.61 %.  </t>
  </si>
  <si>
    <t>Référence Guide MOP 1994 actualisé 2010</t>
  </si>
  <si>
    <t>Parking-Office du tourisme</t>
  </si>
  <si>
    <t>Carry le Rouet</t>
  </si>
  <si>
    <t>Mairie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</si>
</sst>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F&quot;;\-#,##0&quot; F&quot;"/>
    <numFmt numFmtId="166" formatCode="0.0"/>
    <numFmt numFmtId="167" formatCode="\+0;[Red]\-0"/>
    <numFmt numFmtId="168" formatCode="\+#,##0;[Red]\-#,##0"/>
    <numFmt numFmtId="169" formatCode="#,##0.00&quot; &quot;[$€-140C];[Red]&quot;-&quot;#,##0.00&quot; &quot;[$€-140C]"/>
  </numFmts>
  <fonts count="81">
    <font>
      <sz val="10"/>
      <name val="Arial"/>
      <family val="2"/>
    </font>
    <font>
      <sz val="11"/>
      <color indexed="8"/>
      <name val="Calibri"/>
      <family val="2"/>
    </font>
    <font>
      <i/>
      <sz val="8"/>
      <color indexed="10"/>
      <name val="Arial"/>
      <family val="2"/>
    </font>
    <font>
      <sz val="10"/>
      <color indexed="12"/>
      <name val="Arial"/>
      <family val="2"/>
    </font>
    <font>
      <sz val="10"/>
      <name val="Geneva"/>
      <family val="2"/>
    </font>
    <font>
      <sz val="8"/>
      <color indexed="9"/>
      <name val="Helvetica Neue Condensed Black"/>
      <family val="2"/>
    </font>
    <font>
      <sz val="9"/>
      <color indexed="10"/>
      <name val="Arial"/>
      <family val="2"/>
    </font>
    <font>
      <sz val="10"/>
      <color indexed="17"/>
      <name val="Arial"/>
      <family val="2"/>
    </font>
    <font>
      <sz val="10"/>
      <color indexed="10"/>
      <name val="Arial"/>
      <family val="2"/>
    </font>
    <font>
      <b/>
      <sz val="8"/>
      <color indexed="9"/>
      <name val="Arial"/>
      <family val="2"/>
    </font>
    <font>
      <sz val="9"/>
      <color indexed="17"/>
      <name val="Arial"/>
      <family val="2"/>
    </font>
    <font>
      <b/>
      <sz val="10"/>
      <color indexed="10"/>
      <name val="Arial"/>
      <family val="2"/>
    </font>
    <font>
      <b/>
      <sz val="9"/>
      <name val="Arial"/>
      <family val="2"/>
    </font>
    <font>
      <b/>
      <sz val="9"/>
      <color indexed="12"/>
      <name val="Arial"/>
      <family val="2"/>
    </font>
    <font>
      <b/>
      <sz val="14"/>
      <name val="Arial"/>
      <family val="2"/>
    </font>
    <font>
      <b/>
      <sz val="12"/>
      <name val="Arial"/>
      <family val="2"/>
    </font>
    <font>
      <sz val="9"/>
      <name val="Arial"/>
      <family val="2"/>
    </font>
    <font>
      <b/>
      <sz val="10"/>
      <name val="Arial"/>
      <family val="2"/>
    </font>
    <font>
      <b/>
      <sz val="12"/>
      <color indexed="9"/>
      <name val="Arial"/>
      <family val="2"/>
    </font>
    <font>
      <sz val="12"/>
      <name val="Arial"/>
      <family val="2"/>
    </font>
    <font>
      <i/>
      <sz val="10"/>
      <color indexed="10"/>
      <name val="Arial"/>
      <family val="2"/>
    </font>
    <font>
      <b/>
      <sz val="10"/>
      <color indexed="8"/>
      <name val="Arial"/>
      <family val="2"/>
    </font>
    <font>
      <b/>
      <sz val="10"/>
      <color indexed="12"/>
      <name val="Arial"/>
      <family val="2"/>
    </font>
    <font>
      <i/>
      <sz val="9"/>
      <color indexed="10"/>
      <name val="Arial"/>
      <family val="2"/>
    </font>
    <font>
      <sz val="9"/>
      <name val="Geneva"/>
      <family val="2"/>
    </font>
    <font>
      <i/>
      <sz val="9"/>
      <name val="Arial"/>
      <family val="2"/>
    </font>
    <font>
      <sz val="9"/>
      <color indexed="12"/>
      <name val="Arial"/>
      <family val="2"/>
    </font>
    <font>
      <sz val="10"/>
      <color indexed="8"/>
      <name val="Arial"/>
      <family val="2"/>
    </font>
    <font>
      <i/>
      <sz val="10"/>
      <name val="Arial"/>
      <family val="2"/>
    </font>
    <font>
      <b/>
      <i/>
      <sz val="9"/>
      <name val="Arial"/>
      <family val="2"/>
    </font>
    <font>
      <sz val="10"/>
      <color indexed="9"/>
      <name val="Arial"/>
      <family val="2"/>
    </font>
    <font>
      <i/>
      <sz val="10"/>
      <color indexed="12"/>
      <name val="Arial"/>
      <family val="2"/>
    </font>
    <font>
      <i/>
      <sz val="9"/>
      <color indexed="12"/>
      <name val="Arial"/>
      <family val="2"/>
    </font>
    <font>
      <sz val="9"/>
      <color indexed="8"/>
      <name val="Geneva"/>
      <family val="2"/>
    </font>
    <font>
      <b/>
      <sz val="10"/>
      <name val="Geneva"/>
      <family val="2"/>
    </font>
    <font>
      <i/>
      <sz val="9"/>
      <color indexed="8"/>
      <name val="Arial Unicode MS"/>
      <family val="2"/>
    </font>
    <font>
      <i/>
      <sz val="8"/>
      <name val="Arial"/>
      <family val="2"/>
    </font>
    <font>
      <sz val="20"/>
      <color indexed="10"/>
      <name val="Arial"/>
      <family val="2"/>
    </font>
    <font>
      <b/>
      <i/>
      <sz val="10"/>
      <color indexed="10"/>
      <name val="Arial"/>
      <family val="2"/>
    </font>
    <font>
      <sz val="10"/>
      <color indexed="31"/>
      <name val="Arial"/>
      <family val="2"/>
    </font>
    <font>
      <i/>
      <sz val="8"/>
      <color indexed="12"/>
      <name val="Arial"/>
      <family val="2"/>
    </font>
    <font>
      <sz val="11"/>
      <color indexed="8"/>
      <name val="Helv"/>
      <family val="0"/>
    </font>
    <font>
      <b/>
      <i/>
      <sz val="16"/>
      <color indexed="8"/>
      <name val="Helv"/>
      <family val="0"/>
    </font>
    <font>
      <b/>
      <i/>
      <u val="single"/>
      <sz val="11"/>
      <color indexed="8"/>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i/>
      <sz val="16"/>
      <color theme="1"/>
      <name val="Helv"/>
      <family val="0"/>
    </font>
    <font>
      <sz val="11"/>
      <color rgb="FF9C0006"/>
      <name val="Calibri"/>
      <family val="2"/>
    </font>
    <font>
      <sz val="11"/>
      <color rgb="FF9C6500"/>
      <name val="Calibri"/>
      <family val="2"/>
    </font>
    <font>
      <sz val="11"/>
      <color theme="1"/>
      <name val="Helv"/>
      <family val="0"/>
    </font>
    <font>
      <b/>
      <i/>
      <u val="single"/>
      <sz val="11"/>
      <color theme="1"/>
      <name val="Helv"/>
      <family val="0"/>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2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hair">
        <color indexed="8"/>
      </left>
      <right style="hair">
        <color indexed="8"/>
      </right>
      <top/>
      <bottom style="hair">
        <color indexed="8"/>
      </bottom>
    </border>
    <border>
      <left style="hair">
        <color indexed="8"/>
      </left>
      <right style="hair">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hair">
        <color indexed="8"/>
      </right>
      <top/>
      <bottom/>
    </border>
    <border>
      <left style="hair">
        <color indexed="8"/>
      </left>
      <right/>
      <top style="hair">
        <color indexed="8"/>
      </top>
      <bottom style="hair">
        <color indexed="8"/>
      </bottom>
    </border>
    <border>
      <left style="hair">
        <color indexed="12"/>
      </left>
      <right style="hair">
        <color indexed="12"/>
      </right>
      <top style="hair">
        <color indexed="12"/>
      </top>
      <bottom style="hair">
        <color indexed="1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0" borderId="0">
      <alignment horizontal="center"/>
      <protection/>
    </xf>
    <xf numFmtId="0" fontId="66" fillId="0" borderId="0">
      <alignment horizontal="center" textRotation="90"/>
      <protection/>
    </xf>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69" fillId="0" borderId="0">
      <alignment/>
      <protection/>
    </xf>
    <xf numFmtId="9" fontId="0" fillId="0" borderId="0" applyFont="0" applyFill="0" applyBorder="0" applyAlignment="0" applyProtection="0"/>
    <xf numFmtId="0" fontId="70" fillId="0" borderId="0">
      <alignment/>
      <protection/>
    </xf>
    <xf numFmtId="169" fontId="70" fillId="0" borderId="0">
      <alignment/>
      <protection/>
    </xf>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198">
    <xf numFmtId="0" fontId="0" fillId="0" borderId="0" xfId="0" applyAlignment="1">
      <alignment/>
    </xf>
    <xf numFmtId="0" fontId="0" fillId="33" borderId="0" xfId="0" applyFill="1" applyAlignment="1">
      <alignment/>
    </xf>
    <xf numFmtId="0" fontId="2" fillId="33" borderId="0" xfId="0" applyFont="1" applyFill="1" applyAlignment="1">
      <alignment horizontal="right"/>
    </xf>
    <xf numFmtId="0" fontId="0" fillId="0" borderId="0" xfId="0" applyFont="1" applyAlignment="1">
      <alignment horizontal="center"/>
    </xf>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164" fontId="5" fillId="34" borderId="0" xfId="0" applyNumberFormat="1" applyFont="1" applyFill="1" applyBorder="1" applyAlignment="1">
      <alignment horizontal="center"/>
    </xf>
    <xf numFmtId="165" fontId="6" fillId="33" borderId="0" xfId="0" applyNumberFormat="1" applyFont="1" applyFill="1" applyBorder="1" applyAlignment="1">
      <alignment horizontal="right"/>
    </xf>
    <xf numFmtId="0" fontId="8" fillId="33" borderId="0" xfId="0" applyFont="1" applyFill="1" applyAlignment="1">
      <alignment horizontal="left"/>
    </xf>
    <xf numFmtId="0" fontId="6"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4" fillId="33" borderId="0" xfId="0" applyFont="1" applyFill="1" applyAlignment="1">
      <alignment/>
    </xf>
    <xf numFmtId="164" fontId="9" fillId="34" borderId="0" xfId="0" applyNumberFormat="1" applyFont="1" applyFill="1" applyBorder="1" applyAlignment="1">
      <alignment horizontal="center"/>
    </xf>
    <xf numFmtId="0" fontId="0" fillId="33" borderId="0" xfId="0" applyFont="1" applyFill="1" applyAlignment="1">
      <alignment horizontal="left"/>
    </xf>
    <xf numFmtId="0" fontId="10" fillId="33" borderId="0" xfId="0" applyFont="1" applyFill="1" applyAlignment="1">
      <alignment/>
    </xf>
    <xf numFmtId="0" fontId="11" fillId="33" borderId="0" xfId="0" applyFont="1" applyFill="1" applyAlignment="1">
      <alignment horizontal="center"/>
    </xf>
    <xf numFmtId="0" fontId="11" fillId="33" borderId="0" xfId="0" applyFont="1" applyFill="1" applyAlignment="1">
      <alignment horizontal="left"/>
    </xf>
    <xf numFmtId="164" fontId="12" fillId="33" borderId="0" xfId="0" applyNumberFormat="1" applyFont="1" applyFill="1" applyBorder="1" applyAlignment="1">
      <alignment horizontal="center"/>
    </xf>
    <xf numFmtId="0" fontId="1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xf>
    <xf numFmtId="165" fontId="0" fillId="33" borderId="0" xfId="0" applyNumberFormat="1" applyFont="1" applyFill="1" applyBorder="1" applyAlignment="1">
      <alignment horizontal="center"/>
    </xf>
    <xf numFmtId="165" fontId="0" fillId="33" borderId="0" xfId="0" applyNumberFormat="1" applyFont="1" applyFill="1" applyBorder="1" applyAlignment="1">
      <alignment/>
    </xf>
    <xf numFmtId="0" fontId="0" fillId="0" borderId="0" xfId="0" applyFont="1" applyAlignment="1">
      <alignment/>
    </xf>
    <xf numFmtId="0" fontId="0" fillId="33" borderId="0" xfId="0" applyFont="1" applyFill="1" applyAlignment="1">
      <alignment horizontal="right"/>
    </xf>
    <xf numFmtId="0" fontId="14" fillId="33" borderId="0" xfId="0" applyFont="1" applyFill="1" applyBorder="1" applyAlignment="1">
      <alignment/>
    </xf>
    <xf numFmtId="0" fontId="15" fillId="33" borderId="0" xfId="0" applyFont="1" applyFill="1" applyAlignment="1">
      <alignment/>
    </xf>
    <xf numFmtId="165" fontId="0" fillId="33" borderId="0" xfId="0" applyNumberFormat="1" applyFont="1" applyFill="1" applyAlignment="1">
      <alignment horizontal="center"/>
    </xf>
    <xf numFmtId="0" fontId="16" fillId="33" borderId="0" xfId="0" applyFont="1" applyFill="1" applyBorder="1" applyAlignment="1">
      <alignment/>
    </xf>
    <xf numFmtId="0" fontId="15" fillId="33" borderId="0" xfId="0" applyFont="1" applyFill="1" applyBorder="1" applyAlignment="1">
      <alignment/>
    </xf>
    <xf numFmtId="0" fontId="12" fillId="0" borderId="0" xfId="0" applyFont="1" applyBorder="1" applyAlignment="1">
      <alignment horizontal="center"/>
    </xf>
    <xf numFmtId="0" fontId="1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0" fontId="17" fillId="0" borderId="0" xfId="0" applyNumberFormat="1" applyFont="1" applyBorder="1" applyAlignment="1">
      <alignment/>
    </xf>
    <xf numFmtId="10" fontId="0" fillId="0" borderId="0" xfId="0" applyNumberFormat="1" applyFont="1" applyBorder="1" applyAlignment="1">
      <alignment horizontal="center"/>
    </xf>
    <xf numFmtId="10" fontId="0" fillId="0" borderId="0" xfId="0" applyNumberFormat="1" applyFont="1" applyBorder="1" applyAlignment="1">
      <alignment/>
    </xf>
    <xf numFmtId="0" fontId="17" fillId="0" borderId="0" xfId="0" applyFont="1" applyBorder="1" applyAlignment="1">
      <alignment/>
    </xf>
    <xf numFmtId="0" fontId="17" fillId="0" borderId="0" xfId="0" applyFont="1" applyBorder="1" applyAlignment="1">
      <alignment/>
    </xf>
    <xf numFmtId="0" fontId="18" fillId="34" borderId="0" xfId="0" applyFont="1" applyFill="1" applyBorder="1" applyAlignment="1">
      <alignment horizontal="center"/>
    </xf>
    <xf numFmtId="0" fontId="15" fillId="35" borderId="0" xfId="0" applyFont="1" applyFill="1" applyBorder="1" applyAlignment="1">
      <alignment/>
    </xf>
    <xf numFmtId="0" fontId="0" fillId="35"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horizontal="center"/>
    </xf>
    <xf numFmtId="0" fontId="2" fillId="0" borderId="0" xfId="0" applyFont="1" applyAlignment="1">
      <alignment/>
    </xf>
    <xf numFmtId="0" fontId="19" fillId="0" borderId="0" xfId="0" applyFont="1" applyAlignment="1">
      <alignment/>
    </xf>
    <xf numFmtId="0" fontId="20" fillId="33" borderId="0" xfId="0" applyFont="1" applyFill="1" applyAlignment="1">
      <alignment horizontal="right"/>
    </xf>
    <xf numFmtId="0" fontId="21" fillId="0" borderId="0" xfId="0" applyFont="1" applyAlignment="1">
      <alignment horizontal="left"/>
    </xf>
    <xf numFmtId="0" fontId="22" fillId="0" borderId="0" xfId="0" applyFont="1" applyAlignment="1">
      <alignment/>
    </xf>
    <xf numFmtId="0" fontId="20" fillId="33" borderId="0" xfId="0" applyFont="1" applyFill="1" applyAlignment="1">
      <alignment horizontal="center"/>
    </xf>
    <xf numFmtId="0" fontId="17" fillId="0" borderId="0" xfId="0" applyFont="1" applyAlignment="1">
      <alignment horizontal="center"/>
    </xf>
    <xf numFmtId="0" fontId="6" fillId="33" borderId="0" xfId="0" applyFont="1" applyFill="1" applyAlignment="1">
      <alignment horizontal="center"/>
    </xf>
    <xf numFmtId="0" fontId="23" fillId="33" borderId="0" xfId="0" applyFont="1" applyFill="1" applyAlignment="1">
      <alignment horizontal="right"/>
    </xf>
    <xf numFmtId="0" fontId="16" fillId="0" borderId="0" xfId="0" applyFont="1" applyAlignment="1">
      <alignment horizontal="center"/>
    </xf>
    <xf numFmtId="0" fontId="17" fillId="0" borderId="0" xfId="0" applyFont="1" applyAlignment="1">
      <alignment horizontal="left"/>
    </xf>
    <xf numFmtId="0" fontId="16" fillId="0" borderId="0" xfId="0" applyFont="1" applyAlignment="1">
      <alignment/>
    </xf>
    <xf numFmtId="0" fontId="24" fillId="0" borderId="0" xfId="0" applyFont="1" applyAlignment="1">
      <alignment/>
    </xf>
    <xf numFmtId="0" fontId="16" fillId="33" borderId="0" xfId="0" applyFont="1" applyFill="1" applyAlignment="1">
      <alignment/>
    </xf>
    <xf numFmtId="0" fontId="6" fillId="33" borderId="0" xfId="0" applyFont="1" applyFill="1" applyAlignment="1">
      <alignment/>
    </xf>
    <xf numFmtId="0" fontId="25" fillId="0" borderId="0" xfId="0" applyFont="1" applyAlignment="1">
      <alignment horizontal="left"/>
    </xf>
    <xf numFmtId="0" fontId="24" fillId="0" borderId="0" xfId="0" applyFont="1" applyAlignment="1">
      <alignment/>
    </xf>
    <xf numFmtId="0" fontId="26" fillId="0" borderId="0" xfId="0" applyFont="1" applyAlignment="1">
      <alignment/>
    </xf>
    <xf numFmtId="0" fontId="17" fillId="0" borderId="0" xfId="0" applyFont="1" applyAlignment="1">
      <alignment/>
    </xf>
    <xf numFmtId="0" fontId="12" fillId="0" borderId="0" xfId="0" applyFont="1" applyAlignment="1">
      <alignment/>
    </xf>
    <xf numFmtId="3" fontId="17" fillId="36" borderId="0" xfId="0" applyNumberFormat="1" applyFont="1" applyFill="1" applyAlignment="1">
      <alignment horizontal="center"/>
    </xf>
    <xf numFmtId="166" fontId="22" fillId="0" borderId="0" xfId="0" applyNumberFormat="1" applyFont="1" applyAlignment="1">
      <alignment/>
    </xf>
    <xf numFmtId="166" fontId="0" fillId="0" borderId="0" xfId="0" applyNumberFormat="1" applyFont="1" applyAlignment="1">
      <alignment horizontal="center"/>
    </xf>
    <xf numFmtId="0" fontId="0" fillId="0" borderId="0" xfId="0" applyFont="1" applyAlignment="1">
      <alignment horizontal="right"/>
    </xf>
    <xf numFmtId="3" fontId="7" fillId="0" borderId="0" xfId="0" applyNumberFormat="1" applyFont="1" applyAlignment="1">
      <alignment horizontal="center"/>
    </xf>
    <xf numFmtId="2" fontId="7" fillId="0" borderId="0" xfId="0" applyNumberFormat="1" applyFont="1" applyAlignment="1">
      <alignment horizontal="center"/>
    </xf>
    <xf numFmtId="2" fontId="17" fillId="37" borderId="0" xfId="0" applyNumberFormat="1" applyFont="1" applyFill="1" applyAlignment="1">
      <alignment horizontal="center"/>
    </xf>
    <xf numFmtId="0" fontId="25" fillId="0" borderId="0" xfId="0" applyFont="1" applyAlignment="1">
      <alignment/>
    </xf>
    <xf numFmtId="0" fontId="0" fillId="0" borderId="0" xfId="0" applyAlignment="1">
      <alignment horizontal="center"/>
    </xf>
    <xf numFmtId="0" fontId="3" fillId="0" borderId="0" xfId="0" applyFont="1" applyAlignment="1">
      <alignment horizontal="right"/>
    </xf>
    <xf numFmtId="0" fontId="7" fillId="0" borderId="0" xfId="0" applyFont="1" applyFill="1" applyAlignment="1">
      <alignment horizontal="center"/>
    </xf>
    <xf numFmtId="0" fontId="0" fillId="0" borderId="0" xfId="0" applyFont="1" applyAlignment="1">
      <alignment horizontal="left"/>
    </xf>
    <xf numFmtId="0" fontId="27" fillId="0" borderId="0" xfId="0" applyFont="1" applyFill="1" applyAlignment="1">
      <alignment horizontal="center"/>
    </xf>
    <xf numFmtId="0" fontId="2" fillId="0" borderId="0" xfId="0" applyFont="1" applyAlignment="1">
      <alignment horizontal="center"/>
    </xf>
    <xf numFmtId="0" fontId="16" fillId="0" borderId="0" xfId="0" applyFont="1" applyAlignment="1">
      <alignment horizontal="left"/>
    </xf>
    <xf numFmtId="0" fontId="28" fillId="0" borderId="0" xfId="0" applyFont="1" applyAlignment="1">
      <alignment horizontal="right"/>
    </xf>
    <xf numFmtId="2" fontId="22"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0" fontId="25" fillId="0" borderId="11" xfId="0" applyFont="1" applyBorder="1" applyAlignment="1">
      <alignment horizontal="right"/>
    </xf>
    <xf numFmtId="2" fontId="25" fillId="0" borderId="11" xfId="0" applyNumberFormat="1" applyFont="1" applyBorder="1" applyAlignment="1">
      <alignment horizontal="center"/>
    </xf>
    <xf numFmtId="0" fontId="0" fillId="0" borderId="12" xfId="0" applyFont="1" applyBorder="1" applyAlignment="1">
      <alignment horizontal="center"/>
    </xf>
    <xf numFmtId="0" fontId="0" fillId="0" borderId="13" xfId="0" applyBorder="1" applyAlignment="1">
      <alignment/>
    </xf>
    <xf numFmtId="0" fontId="15" fillId="0" borderId="0" xfId="0" applyFont="1" applyAlignment="1">
      <alignment/>
    </xf>
    <xf numFmtId="0" fontId="0" fillId="0" borderId="0" xfId="0" applyFont="1" applyBorder="1" applyAlignment="1">
      <alignment horizontal="right"/>
    </xf>
    <xf numFmtId="2" fontId="15" fillId="37" borderId="0" xfId="0" applyNumberFormat="1" applyFont="1" applyFill="1" applyAlignment="1">
      <alignment horizontal="center"/>
    </xf>
    <xf numFmtId="0" fontId="0" fillId="0" borderId="14" xfId="0" applyFont="1" applyBorder="1" applyAlignment="1">
      <alignment horizontal="center"/>
    </xf>
    <xf numFmtId="0" fontId="17" fillId="0" borderId="15" xfId="0" applyFont="1" applyBorder="1" applyAlignment="1">
      <alignment/>
    </xf>
    <xf numFmtId="0" fontId="0" fillId="0" borderId="16" xfId="0" applyFont="1" applyBorder="1" applyAlignment="1">
      <alignment/>
    </xf>
    <xf numFmtId="0" fontId="25" fillId="0" borderId="16" xfId="0" applyFont="1" applyBorder="1" applyAlignment="1">
      <alignment horizontal="right" vertical="center"/>
    </xf>
    <xf numFmtId="166" fontId="25" fillId="0" borderId="16" xfId="0" applyNumberFormat="1" applyFont="1" applyBorder="1" applyAlignment="1">
      <alignment horizontal="center" vertical="center"/>
    </xf>
    <xf numFmtId="0" fontId="0" fillId="0" borderId="17" xfId="0" applyFont="1" applyBorder="1" applyAlignment="1">
      <alignment horizontal="center"/>
    </xf>
    <xf numFmtId="0" fontId="25" fillId="0" borderId="0" xfId="0" applyFont="1" applyBorder="1" applyAlignment="1">
      <alignment/>
    </xf>
    <xf numFmtId="0" fontId="16" fillId="0" borderId="0" xfId="0" applyFont="1" applyBorder="1" applyAlignment="1">
      <alignment/>
    </xf>
    <xf numFmtId="166" fontId="13" fillId="0" borderId="0" xfId="0" applyNumberFormat="1" applyFont="1" applyBorder="1" applyAlignment="1">
      <alignment/>
    </xf>
    <xf numFmtId="0" fontId="12" fillId="0" borderId="0" xfId="0" applyFont="1" applyBorder="1" applyAlignment="1">
      <alignment/>
    </xf>
    <xf numFmtId="166" fontId="13" fillId="0" borderId="0" xfId="0" applyNumberFormat="1" applyFont="1" applyAlignment="1">
      <alignment/>
    </xf>
    <xf numFmtId="0" fontId="29" fillId="0" borderId="0" xfId="0" applyFont="1" applyAlignment="1">
      <alignment/>
    </xf>
    <xf numFmtId="0" fontId="0" fillId="0" borderId="0" xfId="0" applyAlignment="1">
      <alignment/>
    </xf>
    <xf numFmtId="0" fontId="0" fillId="38" borderId="0" xfId="0" applyFont="1" applyFill="1" applyAlignment="1">
      <alignment/>
    </xf>
    <xf numFmtId="0" fontId="3" fillId="38" borderId="0" xfId="0" applyFont="1" applyFill="1" applyAlignment="1">
      <alignment/>
    </xf>
    <xf numFmtId="0" fontId="0" fillId="38" borderId="0" xfId="0" applyFont="1" applyFill="1" applyAlignment="1">
      <alignment horizontal="center"/>
    </xf>
    <xf numFmtId="167" fontId="0" fillId="36" borderId="0" xfId="0" applyNumberFormat="1" applyFont="1" applyFill="1" applyAlignment="1">
      <alignment horizontal="center"/>
    </xf>
    <xf numFmtId="0" fontId="17" fillId="38" borderId="0" xfId="0" applyFont="1" applyFill="1" applyAlignment="1">
      <alignment/>
    </xf>
    <xf numFmtId="168" fontId="0" fillId="38" borderId="0" xfId="0" applyNumberFormat="1" applyFont="1" applyFill="1" applyAlignment="1">
      <alignment horizontal="center"/>
    </xf>
    <xf numFmtId="0" fontId="22" fillId="0" borderId="0" xfId="0" applyFont="1" applyAlignment="1">
      <alignment/>
    </xf>
    <xf numFmtId="0" fontId="0" fillId="0" borderId="18" xfId="0" applyFont="1" applyBorder="1" applyAlignment="1">
      <alignment horizontal="center"/>
    </xf>
    <xf numFmtId="0" fontId="17" fillId="0" borderId="18" xfId="0" applyFont="1" applyBorder="1" applyAlignment="1">
      <alignment/>
    </xf>
    <xf numFmtId="0" fontId="0" fillId="0" borderId="18" xfId="0" applyFont="1" applyBorder="1" applyAlignment="1">
      <alignment/>
    </xf>
    <xf numFmtId="0" fontId="3" fillId="0" borderId="18" xfId="0" applyFont="1" applyBorder="1" applyAlignment="1">
      <alignment/>
    </xf>
    <xf numFmtId="0" fontId="30" fillId="0" borderId="0" xfId="0" applyFont="1" applyAlignment="1">
      <alignment horizontal="center"/>
    </xf>
    <xf numFmtId="168" fontId="3" fillId="0" borderId="0" xfId="0" applyNumberFormat="1" applyFont="1" applyAlignment="1">
      <alignment/>
    </xf>
    <xf numFmtId="167" fontId="16" fillId="36" borderId="0" xfId="0" applyNumberFormat="1" applyFont="1" applyFill="1" applyAlignment="1">
      <alignment horizontal="center"/>
    </xf>
    <xf numFmtId="0" fontId="31" fillId="0" borderId="0" xfId="0" applyFont="1" applyAlignment="1">
      <alignment/>
    </xf>
    <xf numFmtId="0" fontId="32" fillId="0" borderId="0" xfId="0" applyFont="1" applyAlignment="1">
      <alignment/>
    </xf>
    <xf numFmtId="168" fontId="26" fillId="0" borderId="0" xfId="0" applyNumberFormat="1" applyFont="1" applyAlignment="1">
      <alignment/>
    </xf>
    <xf numFmtId="165" fontId="2" fillId="33" borderId="0" xfId="0" applyNumberFormat="1" applyFont="1" applyFill="1" applyBorder="1" applyAlignment="1">
      <alignment horizontal="right"/>
    </xf>
    <xf numFmtId="0" fontId="34" fillId="0" borderId="0" xfId="0" applyFont="1" applyAlignment="1">
      <alignment/>
    </xf>
    <xf numFmtId="168" fontId="13" fillId="0" borderId="0" xfId="0" applyNumberFormat="1" applyFont="1" applyAlignment="1">
      <alignment/>
    </xf>
    <xf numFmtId="0" fontId="16" fillId="0" borderId="18" xfId="0" applyFont="1" applyBorder="1" applyAlignment="1">
      <alignment/>
    </xf>
    <xf numFmtId="168" fontId="26" fillId="0" borderId="18" xfId="0" applyNumberFormat="1" applyFont="1" applyBorder="1" applyAlignment="1">
      <alignment/>
    </xf>
    <xf numFmtId="0" fontId="0" fillId="0" borderId="0" xfId="0" applyFont="1" applyBorder="1" applyAlignment="1">
      <alignment horizontal="center"/>
    </xf>
    <xf numFmtId="168" fontId="3" fillId="0" borderId="0" xfId="0" applyNumberFormat="1" applyFont="1" applyBorder="1" applyAlignment="1">
      <alignment/>
    </xf>
    <xf numFmtId="0" fontId="0" fillId="0" borderId="0" xfId="0" applyBorder="1" applyAlignment="1">
      <alignment/>
    </xf>
    <xf numFmtId="168" fontId="17" fillId="37" borderId="0" xfId="0" applyNumberFormat="1" applyFont="1" applyFill="1" applyAlignment="1">
      <alignment horizontal="center"/>
    </xf>
    <xf numFmtId="0" fontId="35" fillId="0" borderId="0" xfId="0" applyFont="1" applyBorder="1" applyAlignment="1">
      <alignment horizontal="right"/>
    </xf>
    <xf numFmtId="0" fontId="3" fillId="0" borderId="0" xfId="0" applyFont="1" applyBorder="1" applyAlignment="1">
      <alignment/>
    </xf>
    <xf numFmtId="9" fontId="0" fillId="37" borderId="0" xfId="0" applyNumberFormat="1" applyFont="1" applyFill="1" applyAlignment="1">
      <alignment horizontal="center"/>
    </xf>
    <xf numFmtId="0" fontId="3" fillId="0" borderId="0" xfId="0" applyFont="1" applyAlignment="1">
      <alignment horizontal="center"/>
    </xf>
    <xf numFmtId="0" fontId="0" fillId="37" borderId="0" xfId="0" applyFont="1" applyFill="1" applyAlignment="1">
      <alignment horizontal="center"/>
    </xf>
    <xf numFmtId="0" fontId="25" fillId="0" borderId="0" xfId="0" applyFont="1" applyAlignment="1">
      <alignment horizontal="right"/>
    </xf>
    <xf numFmtId="0" fontId="27" fillId="0" borderId="0" xfId="0" applyFont="1" applyAlignment="1">
      <alignment horizontal="center"/>
    </xf>
    <xf numFmtId="0" fontId="0" fillId="0" borderId="19" xfId="0" applyFont="1" applyBorder="1" applyAlignment="1">
      <alignment/>
    </xf>
    <xf numFmtId="0" fontId="3" fillId="0" borderId="20" xfId="0" applyFont="1" applyBorder="1" applyAlignment="1">
      <alignment/>
    </xf>
    <xf numFmtId="0" fontId="3" fillId="0" borderId="20" xfId="0" applyFont="1" applyBorder="1" applyAlignment="1">
      <alignment horizontal="right"/>
    </xf>
    <xf numFmtId="0" fontId="3" fillId="0" borderId="21" xfId="0" applyFont="1" applyBorder="1" applyAlignment="1">
      <alignment horizontal="center"/>
    </xf>
    <xf numFmtId="0" fontId="0" fillId="0" borderId="22" xfId="0" applyBorder="1" applyAlignment="1">
      <alignment/>
    </xf>
    <xf numFmtId="0" fontId="0" fillId="0" borderId="23" xfId="0" applyFont="1" applyBorder="1" applyAlignment="1">
      <alignment horizontal="center"/>
    </xf>
    <xf numFmtId="0" fontId="0" fillId="0" borderId="24" xfId="0" applyFont="1" applyBorder="1" applyAlignment="1">
      <alignment/>
    </xf>
    <xf numFmtId="0" fontId="25" fillId="0" borderId="18" xfId="0" applyFont="1" applyBorder="1" applyAlignment="1">
      <alignment horizontal="right"/>
    </xf>
    <xf numFmtId="0" fontId="0" fillId="0" borderId="25" xfId="0" applyFont="1" applyBorder="1" applyAlignment="1">
      <alignment horizontal="center"/>
    </xf>
    <xf numFmtId="0" fontId="36" fillId="33" borderId="0" xfId="0" applyFont="1" applyFill="1" applyAlignment="1">
      <alignment horizontal="right"/>
    </xf>
    <xf numFmtId="0" fontId="8" fillId="33" borderId="0" xfId="0" applyFont="1" applyFill="1" applyAlignment="1">
      <alignment/>
    </xf>
    <xf numFmtId="0" fontId="8" fillId="33" borderId="0" xfId="0" applyFont="1" applyFill="1" applyAlignment="1">
      <alignment horizontal="center"/>
    </xf>
    <xf numFmtId="165" fontId="0" fillId="0" borderId="0" xfId="0" applyNumberFormat="1" applyFont="1" applyAlignment="1">
      <alignment/>
    </xf>
    <xf numFmtId="0" fontId="15" fillId="0" borderId="0" xfId="0" applyFont="1" applyBorder="1" applyAlignment="1">
      <alignment/>
    </xf>
    <xf numFmtId="0" fontId="14" fillId="0" borderId="0" xfId="0" applyFont="1" applyBorder="1" applyAlignment="1">
      <alignment/>
    </xf>
    <xf numFmtId="165" fontId="28" fillId="0" borderId="0" xfId="0" applyNumberFormat="1" applyFont="1" applyAlignment="1">
      <alignment/>
    </xf>
    <xf numFmtId="0" fontId="28" fillId="0" borderId="11" xfId="0" applyFont="1" applyBorder="1" applyAlignment="1">
      <alignment horizontal="center"/>
    </xf>
    <xf numFmtId="0" fontId="38" fillId="0" borderId="10" xfId="0" applyFont="1" applyBorder="1" applyAlignment="1">
      <alignment horizontal="center"/>
    </xf>
    <xf numFmtId="0" fontId="28" fillId="0" borderId="12" xfId="0" applyFont="1" applyBorder="1" applyAlignment="1">
      <alignment horizontal="center"/>
    </xf>
    <xf numFmtId="0" fontId="17" fillId="0" borderId="16" xfId="0" applyFont="1" applyBorder="1" applyAlignment="1">
      <alignment horizontal="right"/>
    </xf>
    <xf numFmtId="0" fontId="11" fillId="0" borderId="15" xfId="0" applyFont="1" applyBorder="1" applyAlignment="1">
      <alignment horizontal="center"/>
    </xf>
    <xf numFmtId="0" fontId="0" fillId="0" borderId="16" xfId="0" applyFont="1" applyBorder="1" applyAlignment="1">
      <alignment horizontal="center"/>
    </xf>
    <xf numFmtId="0" fontId="17" fillId="0" borderId="16" xfId="0" applyFont="1" applyBorder="1" applyAlignment="1">
      <alignment horizontal="center"/>
    </xf>
    <xf numFmtId="0" fontId="0" fillId="0" borderId="17" xfId="0" applyFont="1" applyBorder="1" applyAlignment="1">
      <alignment horizontal="right"/>
    </xf>
    <xf numFmtId="2" fontId="17" fillId="0" borderId="0" xfId="0" applyNumberFormat="1" applyFont="1" applyAlignment="1">
      <alignment horizontal="center"/>
    </xf>
    <xf numFmtId="0" fontId="17" fillId="0" borderId="0" xfId="0" applyFont="1" applyAlignment="1">
      <alignment horizontal="center" vertical="center"/>
    </xf>
    <xf numFmtId="0" fontId="11" fillId="0" borderId="13" xfId="0" applyFont="1" applyBorder="1" applyAlignment="1">
      <alignment horizontal="center"/>
    </xf>
    <xf numFmtId="0" fontId="17" fillId="0" borderId="14" xfId="0" applyFont="1" applyBorder="1" applyAlignment="1">
      <alignment horizontal="center"/>
    </xf>
    <xf numFmtId="0" fontId="7" fillId="0" borderId="0" xfId="0" applyFont="1" applyBorder="1" applyAlignment="1">
      <alignment horizontal="center"/>
    </xf>
    <xf numFmtId="0" fontId="39" fillId="0" borderId="0" xfId="0" applyFont="1" applyAlignment="1">
      <alignment/>
    </xf>
    <xf numFmtId="0" fontId="0" fillId="0" borderId="14" xfId="0" applyBorder="1" applyAlignment="1">
      <alignment horizontal="center"/>
    </xf>
    <xf numFmtId="2" fontId="17" fillId="0" borderId="0" xfId="0" applyNumberFormat="1" applyFont="1" applyAlignment="1">
      <alignment horizontal="right"/>
    </xf>
    <xf numFmtId="0" fontId="39" fillId="0" borderId="16"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2" fontId="17" fillId="0" borderId="16" xfId="0" applyNumberFormat="1" applyFont="1" applyBorder="1" applyAlignment="1">
      <alignment horizontal="right"/>
    </xf>
    <xf numFmtId="0" fontId="7" fillId="0" borderId="16" xfId="0" applyFont="1" applyBorder="1" applyAlignment="1">
      <alignment horizontal="center"/>
    </xf>
    <xf numFmtId="2" fontId="22" fillId="36" borderId="26" xfId="0" applyNumberFormat="1" applyFont="1" applyFill="1" applyBorder="1" applyAlignment="1">
      <alignment horizontal="center"/>
    </xf>
    <xf numFmtId="3" fontId="31" fillId="0" borderId="27" xfId="0" applyNumberFormat="1" applyFont="1" applyBorder="1" applyAlignment="1">
      <alignment horizontal="center" vertical="center"/>
    </xf>
    <xf numFmtId="3" fontId="22" fillId="0" borderId="28" xfId="0" applyNumberFormat="1" applyFont="1" applyBorder="1" applyAlignment="1">
      <alignment/>
    </xf>
    <xf numFmtId="3" fontId="7" fillId="0" borderId="16" xfId="0" applyNumberFormat="1" applyFont="1" applyBorder="1" applyAlignment="1">
      <alignment horizontal="center"/>
    </xf>
    <xf numFmtId="0" fontId="28" fillId="0" borderId="0" xfId="0" applyFont="1" applyAlignment="1">
      <alignment/>
    </xf>
    <xf numFmtId="3" fontId="40" fillId="0" borderId="29" xfId="0" applyNumberFormat="1" applyFont="1" applyBorder="1" applyAlignment="1">
      <alignment horizontal="center" vertical="center"/>
    </xf>
    <xf numFmtId="3" fontId="40" fillId="0" borderId="29" xfId="0" applyNumberFormat="1" applyFont="1" applyBorder="1" applyAlignment="1">
      <alignment horizontal="center"/>
    </xf>
    <xf numFmtId="0" fontId="11" fillId="0" borderId="10" xfId="0" applyFont="1" applyBorder="1" applyAlignment="1">
      <alignment horizontal="center"/>
    </xf>
    <xf numFmtId="0" fontId="17" fillId="0" borderId="11" xfId="0" applyFont="1" applyBorder="1" applyAlignment="1">
      <alignment/>
    </xf>
    <xf numFmtId="0" fontId="17" fillId="0" borderId="11" xfId="0" applyFont="1" applyBorder="1" applyAlignment="1">
      <alignment horizontal="center"/>
    </xf>
    <xf numFmtId="0" fontId="17" fillId="0" borderId="12" xfId="0" applyFont="1" applyBorder="1" applyAlignment="1">
      <alignment horizontal="center"/>
    </xf>
    <xf numFmtId="2" fontId="21" fillId="36" borderId="28" xfId="0" applyNumberFormat="1" applyFont="1" applyFill="1" applyBorder="1" applyAlignment="1">
      <alignment horizontal="center"/>
    </xf>
    <xf numFmtId="3" fontId="0" fillId="0" borderId="30" xfId="0" applyNumberFormat="1" applyBorder="1" applyAlignment="1">
      <alignment/>
    </xf>
    <xf numFmtId="3" fontId="17" fillId="0" borderId="28" xfId="0" applyNumberFormat="1" applyFont="1" applyBorder="1" applyAlignment="1">
      <alignment/>
    </xf>
    <xf numFmtId="2" fontId="8" fillId="0" borderId="0" xfId="0" applyNumberFormat="1" applyFont="1" applyAlignment="1">
      <alignment horizontal="center"/>
    </xf>
    <xf numFmtId="2" fontId="21" fillId="36" borderId="26" xfId="0" applyNumberFormat="1" applyFont="1" applyFill="1" applyBorder="1" applyAlignment="1">
      <alignment horizontal="center"/>
    </xf>
    <xf numFmtId="0" fontId="17" fillId="0" borderId="0" xfId="0" applyFont="1" applyBorder="1" applyAlignment="1">
      <alignment horizontal="center"/>
    </xf>
    <xf numFmtId="0" fontId="39" fillId="0" borderId="0" xfId="0" applyFont="1" applyBorder="1" applyAlignment="1">
      <alignment/>
    </xf>
    <xf numFmtId="0" fontId="0" fillId="0" borderId="0" xfId="0" applyBorder="1" applyAlignment="1">
      <alignment horizontal="center"/>
    </xf>
    <xf numFmtId="0" fontId="12" fillId="36" borderId="31" xfId="0" applyFont="1" applyFill="1" applyBorder="1" applyAlignment="1">
      <alignment horizontal="center"/>
    </xf>
    <xf numFmtId="0" fontId="25" fillId="0" borderId="0" xfId="0" applyFont="1" applyAlignment="1">
      <alignment wrapText="1"/>
    </xf>
    <xf numFmtId="2" fontId="37" fillId="33" borderId="0" xfId="0" applyNumberFormat="1" applyFont="1" applyFill="1" applyAlignment="1">
      <alignment horizontal="left"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eading" xfId="44"/>
    <cellStyle name="Heading1" xfId="45"/>
    <cellStyle name="Insatisfaisant" xfId="46"/>
    <cellStyle name="Comma" xfId="47"/>
    <cellStyle name="Comma [0]" xfId="48"/>
    <cellStyle name="Currency" xfId="49"/>
    <cellStyle name="Currency [0]" xfId="50"/>
    <cellStyle name="Neutre" xfId="51"/>
    <cellStyle name="Normal 2" xfId="52"/>
    <cellStyle name="Percent" xfId="53"/>
    <cellStyle name="Result" xfId="54"/>
    <cellStyle name="Result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
  <sheetViews>
    <sheetView tabSelected="1" zoomScaleSheetLayoutView="100" zoomScalePageLayoutView="0" workbookViewId="0" topLeftCell="A1">
      <pane ySplit="2" topLeftCell="A3" activePane="bottomLeft" state="frozen"/>
      <selection pane="topLeft" activeCell="F22" sqref="F22"/>
      <selection pane="bottomLeft" activeCell="Q34" sqref="Q34"/>
    </sheetView>
  </sheetViews>
  <sheetFormatPr defaultColWidth="11.421875" defaultRowHeight="12.75" customHeight="1"/>
  <cols>
    <col min="1" max="1" width="0" style="1" hidden="1" customWidth="1"/>
    <col min="2" max="2" width="4.8515625" style="2" customWidth="1"/>
    <col min="3" max="3" width="4.421875" style="3" customWidth="1"/>
    <col min="4" max="4" width="5.00390625" style="4" customWidth="1"/>
    <col min="5" max="5" width="20.8515625" style="4" customWidth="1"/>
    <col min="6" max="6" width="35.421875" style="4" customWidth="1"/>
    <col min="7" max="7" width="9.00390625" style="5" customWidth="1"/>
    <col min="8" max="8" width="6.140625" style="3" customWidth="1"/>
    <col min="9" max="9" width="5.140625" style="4" customWidth="1"/>
    <col min="10" max="10" width="2.00390625" style="6" customWidth="1"/>
    <col min="11" max="11" width="10.8515625" style="7" customWidth="1"/>
    <col min="12" max="227" width="10.8515625" style="6" customWidth="1"/>
    <col min="228" max="228" width="10.8515625" style="0" customWidth="1"/>
  </cols>
  <sheetData>
    <row r="1" spans="1:256" s="13" customFormat="1" ht="12.75" customHeight="1">
      <c r="A1" s="1"/>
      <c r="B1" s="8" t="s">
        <v>0</v>
      </c>
      <c r="C1" s="1"/>
      <c r="D1" s="9" t="s">
        <v>1</v>
      </c>
      <c r="E1" s="10"/>
      <c r="F1" s="1"/>
      <c r="G1" s="11"/>
      <c r="H1" s="1"/>
      <c r="I1" s="12"/>
      <c r="K1" s="14"/>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3" customFormat="1" ht="12.75" customHeight="1">
      <c r="A2" s="1"/>
      <c r="B2" s="15" t="s">
        <v>2</v>
      </c>
      <c r="C2" s="1"/>
      <c r="D2" s="9"/>
      <c r="E2" s="16"/>
      <c r="F2" s="17"/>
      <c r="G2" s="18"/>
      <c r="H2" s="19"/>
      <c r="I2" s="12"/>
      <c r="K2" s="14"/>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 customFormat="1" ht="12.75" customHeight="1">
      <c r="A3" s="1"/>
      <c r="B3" s="2"/>
      <c r="C3" s="20"/>
      <c r="D3" s="21"/>
      <c r="E3" s="22"/>
      <c r="F3" s="22"/>
      <c r="G3" s="23"/>
      <c r="H3" s="24"/>
      <c r="I3" s="25"/>
      <c r="K3" s="26"/>
      <c r="HT3"/>
      <c r="HU3"/>
      <c r="HV3"/>
      <c r="HW3"/>
      <c r="HX3"/>
      <c r="HY3"/>
      <c r="HZ3"/>
      <c r="IA3"/>
      <c r="IB3"/>
      <c r="IC3"/>
      <c r="ID3"/>
      <c r="IE3"/>
      <c r="IF3"/>
      <c r="IG3"/>
      <c r="IH3"/>
      <c r="II3"/>
      <c r="IJ3"/>
      <c r="IK3"/>
      <c r="IL3"/>
      <c r="IM3"/>
      <c r="IN3"/>
      <c r="IO3"/>
      <c r="IP3"/>
      <c r="IQ3"/>
      <c r="IR3"/>
      <c r="IS3"/>
      <c r="IT3"/>
      <c r="IU3"/>
      <c r="IV3"/>
    </row>
    <row r="4" spans="1:256" s="4" customFormat="1" ht="17.25" customHeight="1">
      <c r="A4" s="1"/>
      <c r="B4" s="2"/>
      <c r="C4" s="20"/>
      <c r="D4" s="27"/>
      <c r="E4" s="28" t="s">
        <v>3</v>
      </c>
      <c r="F4" s="29" t="s">
        <v>4</v>
      </c>
      <c r="G4" s="27"/>
      <c r="H4" s="30"/>
      <c r="I4" s="25"/>
      <c r="K4" s="26"/>
      <c r="HT4"/>
      <c r="HU4"/>
      <c r="HV4"/>
      <c r="HW4"/>
      <c r="HX4"/>
      <c r="HY4"/>
      <c r="HZ4"/>
      <c r="IA4"/>
      <c r="IB4"/>
      <c r="IC4"/>
      <c r="ID4"/>
      <c r="IE4"/>
      <c r="IF4"/>
      <c r="IG4"/>
      <c r="IH4"/>
      <c r="II4"/>
      <c r="IJ4"/>
      <c r="IK4"/>
      <c r="IL4"/>
      <c r="IM4"/>
      <c r="IN4"/>
      <c r="IO4"/>
      <c r="IP4"/>
      <c r="IQ4"/>
      <c r="IR4"/>
      <c r="IS4"/>
      <c r="IT4"/>
      <c r="IU4"/>
      <c r="IV4"/>
    </row>
    <row r="5" spans="1:256" s="4" customFormat="1" ht="12.75" customHeight="1">
      <c r="A5" s="1"/>
      <c r="B5" s="2"/>
      <c r="C5" s="20"/>
      <c r="D5" s="21"/>
      <c r="E5" s="31" t="s">
        <v>5</v>
      </c>
      <c r="F5" s="32"/>
      <c r="G5" s="23"/>
      <c r="H5" s="24"/>
      <c r="I5" s="25"/>
      <c r="K5" s="26"/>
      <c r="HT5"/>
      <c r="HU5"/>
      <c r="HV5"/>
      <c r="HW5"/>
      <c r="HX5"/>
      <c r="HY5"/>
      <c r="HZ5"/>
      <c r="IA5"/>
      <c r="IB5"/>
      <c r="IC5"/>
      <c r="ID5"/>
      <c r="IE5"/>
      <c r="IF5"/>
      <c r="IG5"/>
      <c r="IH5"/>
      <c r="II5"/>
      <c r="IJ5"/>
      <c r="IK5"/>
      <c r="IL5"/>
      <c r="IM5"/>
      <c r="IN5"/>
      <c r="IO5"/>
      <c r="IP5"/>
      <c r="IQ5"/>
      <c r="IR5"/>
      <c r="IS5"/>
      <c r="IT5"/>
      <c r="IU5"/>
      <c r="IV5"/>
    </row>
    <row r="6" spans="1:256" s="4" customFormat="1" ht="12.75" customHeight="1">
      <c r="A6" s="1"/>
      <c r="B6" s="2"/>
      <c r="C6" s="20"/>
      <c r="D6" s="21"/>
      <c r="E6" s="31" t="s">
        <v>6</v>
      </c>
      <c r="F6" s="32"/>
      <c r="G6" s="23"/>
      <c r="H6" s="24"/>
      <c r="I6" s="25"/>
      <c r="K6" s="26"/>
      <c r="HT6"/>
      <c r="HU6"/>
      <c r="HV6"/>
      <c r="HW6"/>
      <c r="HX6"/>
      <c r="HY6"/>
      <c r="HZ6"/>
      <c r="IA6"/>
      <c r="IB6"/>
      <c r="IC6"/>
      <c r="ID6"/>
      <c r="IE6"/>
      <c r="IF6"/>
      <c r="IG6"/>
      <c r="IH6"/>
      <c r="II6"/>
      <c r="IJ6"/>
      <c r="IK6"/>
      <c r="IL6"/>
      <c r="IM6"/>
      <c r="IN6"/>
      <c r="IO6"/>
      <c r="IP6"/>
      <c r="IQ6"/>
      <c r="IR6"/>
      <c r="IS6"/>
      <c r="IT6"/>
      <c r="IU6"/>
      <c r="IV6"/>
    </row>
    <row r="7" spans="1:256" s="40" customFormat="1" ht="12.75" customHeight="1">
      <c r="A7" s="1"/>
      <c r="B7" s="2"/>
      <c r="C7" s="33"/>
      <c r="D7" s="34"/>
      <c r="E7" s="35"/>
      <c r="F7" s="36"/>
      <c r="G7" s="37"/>
      <c r="H7" s="38"/>
      <c r="I7" s="39"/>
      <c r="K7" s="41"/>
      <c r="HT7"/>
      <c r="HU7"/>
      <c r="HV7"/>
      <c r="HW7"/>
      <c r="HX7"/>
      <c r="HY7"/>
      <c r="HZ7"/>
      <c r="IA7"/>
      <c r="IB7"/>
      <c r="IC7"/>
      <c r="ID7"/>
      <c r="IE7"/>
      <c r="IF7"/>
      <c r="IG7"/>
      <c r="IH7"/>
      <c r="II7"/>
      <c r="IJ7"/>
      <c r="IK7"/>
      <c r="IL7"/>
      <c r="IM7"/>
      <c r="IN7"/>
      <c r="IO7"/>
      <c r="IP7"/>
      <c r="IQ7"/>
      <c r="IR7"/>
      <c r="IS7"/>
      <c r="IT7"/>
      <c r="IU7"/>
      <c r="IV7"/>
    </row>
    <row r="8" spans="1:256" s="40" customFormat="1" ht="25.5" customHeight="1">
      <c r="A8" s="1"/>
      <c r="B8" s="2"/>
      <c r="C8" s="42" t="s">
        <v>7</v>
      </c>
      <c r="D8" s="43"/>
      <c r="E8" s="43" t="s">
        <v>8</v>
      </c>
      <c r="F8" s="44"/>
      <c r="G8" s="45"/>
      <c r="H8" s="46"/>
      <c r="I8" s="46"/>
      <c r="K8" s="47" t="s">
        <v>9</v>
      </c>
      <c r="HT8"/>
      <c r="HU8"/>
      <c r="HV8"/>
      <c r="HW8"/>
      <c r="HX8"/>
      <c r="HY8"/>
      <c r="HZ8"/>
      <c r="IA8"/>
      <c r="IB8"/>
      <c r="IC8"/>
      <c r="ID8"/>
      <c r="IE8"/>
      <c r="IF8"/>
      <c r="IG8"/>
      <c r="IH8"/>
      <c r="II8"/>
      <c r="IJ8"/>
      <c r="IK8"/>
      <c r="IL8"/>
      <c r="IM8"/>
      <c r="IN8"/>
      <c r="IO8"/>
      <c r="IP8"/>
      <c r="IQ8"/>
      <c r="IR8"/>
      <c r="IS8"/>
      <c r="IT8"/>
      <c r="IU8"/>
      <c r="IV8"/>
    </row>
    <row r="9" spans="1:256" s="40" customFormat="1" ht="12.75" customHeight="1">
      <c r="A9" s="1"/>
      <c r="B9" s="2"/>
      <c r="C9" s="3"/>
      <c r="D9" s="4"/>
      <c r="E9" s="48"/>
      <c r="F9" s="4"/>
      <c r="G9" s="5"/>
      <c r="H9" s="3"/>
      <c r="I9" s="4"/>
      <c r="K9" s="41"/>
      <c r="HT9"/>
      <c r="HU9"/>
      <c r="HV9"/>
      <c r="HW9"/>
      <c r="HX9"/>
      <c r="HY9"/>
      <c r="HZ9"/>
      <c r="IA9"/>
      <c r="IB9"/>
      <c r="IC9"/>
      <c r="ID9"/>
      <c r="IE9"/>
      <c r="IF9"/>
      <c r="IG9"/>
      <c r="IH9"/>
      <c r="II9"/>
      <c r="IJ9"/>
      <c r="IK9"/>
      <c r="IL9"/>
      <c r="IM9"/>
      <c r="IN9"/>
      <c r="IO9"/>
      <c r="IP9"/>
      <c r="IQ9"/>
      <c r="IR9"/>
      <c r="IS9"/>
      <c r="IT9"/>
      <c r="IU9"/>
      <c r="IV9"/>
    </row>
    <row r="10" spans="1:256" s="40" customFormat="1" ht="12.75" customHeight="1">
      <c r="A10" s="12"/>
      <c r="B10" s="49"/>
      <c r="C10" s="3"/>
      <c r="D10" s="4"/>
      <c r="E10" s="50" t="s">
        <v>10</v>
      </c>
      <c r="F10" s="51" t="s">
        <v>216</v>
      </c>
      <c r="G10" s="5"/>
      <c r="H10" s="3"/>
      <c r="I10" s="4"/>
      <c r="K10" s="41"/>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12.75" customHeight="1">
      <c r="A11" s="12"/>
      <c r="B11" s="49"/>
      <c r="E11" s="50" t="s">
        <v>11</v>
      </c>
      <c r="F11" s="51" t="s">
        <v>217</v>
      </c>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12.75" customHeight="1">
      <c r="A12" s="12"/>
      <c r="B12" s="49"/>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2.75" customHeight="1">
      <c r="A13" s="12"/>
      <c r="B13" s="49"/>
      <c r="E13" s="50" t="s">
        <v>12</v>
      </c>
      <c r="F13" s="51" t="s">
        <v>218</v>
      </c>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2.75" customHeight="1">
      <c r="A14" s="52"/>
      <c r="B14" s="49"/>
      <c r="E14" s="50" t="s">
        <v>13</v>
      </c>
      <c r="F14" s="51"/>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12.75" customHeight="1">
      <c r="A15" s="52" t="s">
        <v>14</v>
      </c>
      <c r="B15" s="49"/>
      <c r="C15" s="53"/>
      <c r="G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9" customFormat="1" ht="18" customHeight="1">
      <c r="A16" s="54" t="str">
        <f>LOOKUP(F16,OUV,CODE)</f>
        <v>E</v>
      </c>
      <c r="B16" s="55"/>
      <c r="C16" s="56"/>
      <c r="D16" s="57" t="s">
        <v>15</v>
      </c>
      <c r="E16" s="58"/>
      <c r="F16" s="195" t="s">
        <v>190</v>
      </c>
      <c r="G16" s="195"/>
      <c r="H16" s="195"/>
      <c r="I16" s="58"/>
      <c r="K16" s="47" t="s">
        <v>17</v>
      </c>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59" customFormat="1" ht="11.25" customHeight="1">
      <c r="A17" s="60"/>
      <c r="B17" s="61"/>
      <c r="C17" s="56"/>
      <c r="D17" s="4"/>
      <c r="E17" s="58"/>
      <c r="F17" s="62"/>
      <c r="G17" s="58"/>
      <c r="H17"/>
      <c r="I17" s="58"/>
      <c r="K17" s="63"/>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59" customFormat="1" ht="18" customHeight="1">
      <c r="A18" s="54">
        <f>LOOKUP(F18,OUV,CODE)</f>
        <v>51</v>
      </c>
      <c r="B18" s="61"/>
      <c r="C18" s="56"/>
      <c r="D18" s="57" t="s">
        <v>18</v>
      </c>
      <c r="E18" s="58"/>
      <c r="F18" s="195" t="s">
        <v>191</v>
      </c>
      <c r="G18" s="195"/>
      <c r="H18" s="195"/>
      <c r="I18" s="58"/>
      <c r="K18" s="47" t="s">
        <v>17</v>
      </c>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9" customFormat="1" ht="12.75" customHeight="1">
      <c r="A19" s="60"/>
      <c r="B19" s="55"/>
      <c r="C19" s="56"/>
      <c r="D19" s="4"/>
      <c r="E19" s="58"/>
      <c r="F19" s="58"/>
      <c r="G19" s="64"/>
      <c r="H19"/>
      <c r="I19" s="58"/>
      <c r="K19" s="63"/>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9" customFormat="1" ht="12.75" customHeight="1">
      <c r="A20" s="60"/>
      <c r="B20" s="55"/>
      <c r="C20" s="56"/>
      <c r="D20" s="65" t="s">
        <v>20</v>
      </c>
      <c r="E20" s="58"/>
      <c r="F20" s="58"/>
      <c r="G20" s="58"/>
      <c r="H20" s="56"/>
      <c r="I20" s="58"/>
      <c r="K20" s="63"/>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59" customFormat="1" ht="16.5" customHeight="1">
      <c r="A21" s="60"/>
      <c r="B21" s="55"/>
      <c r="C21" s="56"/>
      <c r="D21" s="66"/>
      <c r="E21" s="58"/>
      <c r="F21" s="67">
        <v>1550000</v>
      </c>
      <c r="G21" s="66" t="s">
        <v>21</v>
      </c>
      <c r="H21" s="56"/>
      <c r="I21" s="64"/>
      <c r="K21" s="47">
        <f>IF(F21="","Saisir le budget travaux prévisionnel","")</f>
      </c>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6:9" ht="10.5" customHeight="1">
      <c r="F22"/>
      <c r="I22" s="5"/>
    </row>
    <row r="23" spans="3:11" ht="25.5" customHeight="1">
      <c r="C23" s="42" t="s">
        <v>22</v>
      </c>
      <c r="D23" s="43"/>
      <c r="E23" s="43" t="s">
        <v>23</v>
      </c>
      <c r="F23" s="44"/>
      <c r="G23" s="45"/>
      <c r="H23" s="46"/>
      <c r="I23" s="46"/>
      <c r="K23" s="47" t="s">
        <v>24</v>
      </c>
    </row>
    <row r="24" ht="12.75" customHeight="1">
      <c r="I24" s="5"/>
    </row>
    <row r="25" spans="4:9" ht="12.75" customHeight="1">
      <c r="D25" s="65" t="s">
        <v>25</v>
      </c>
      <c r="G25" s="68"/>
      <c r="I25" s="5"/>
    </row>
    <row r="26" spans="4:9" ht="12.75" customHeight="1">
      <c r="D26" s="65"/>
      <c r="F26" s="3" t="s">
        <v>26</v>
      </c>
      <c r="G26" s="69" t="s">
        <v>27</v>
      </c>
      <c r="I26" s="5"/>
    </row>
    <row r="27" spans="4:11" ht="12.75" customHeight="1">
      <c r="D27"/>
      <c r="E27" s="70" t="s">
        <v>28</v>
      </c>
      <c r="F27" s="71">
        <f>LOOKUP(F21,MON)</f>
        <v>1470000</v>
      </c>
      <c r="G27" s="72">
        <f>LOOKUP(F27,MON,TAU)</f>
        <v>11.4</v>
      </c>
      <c r="H27" s="3" t="s">
        <v>29</v>
      </c>
      <c r="K27" s="47"/>
    </row>
    <row r="28" spans="4:8" ht="12.75" customHeight="1">
      <c r="D28"/>
      <c r="E28" s="70" t="s">
        <v>30</v>
      </c>
      <c r="F28" s="71">
        <f>LOOKUP(F27,MON,MAXI)</f>
        <v>1720000</v>
      </c>
      <c r="G28" s="72">
        <f>LOOKUP(F28,MON,TAU)</f>
        <v>11.2</v>
      </c>
      <c r="H28" s="3" t="s">
        <v>29</v>
      </c>
    </row>
    <row r="29" spans="3:9" ht="7.5" customHeight="1">
      <c r="C29" s="33"/>
      <c r="I29" s="39"/>
    </row>
    <row r="30" spans="4:11" ht="18" customHeight="1">
      <c r="D30" s="65" t="s">
        <v>23</v>
      </c>
      <c r="G30" s="73">
        <f>G27-((F21-F27)/(F28-F27)*(G27-G28))</f>
        <v>11.336</v>
      </c>
      <c r="H30" s="3" t="s">
        <v>29</v>
      </c>
      <c r="I30"/>
      <c r="K30" s="47"/>
    </row>
    <row r="31" spans="1:256" s="59" customFormat="1" ht="12.75" customHeight="1">
      <c r="A31" s="60"/>
      <c r="B31" s="55"/>
      <c r="C31" s="56"/>
      <c r="D31" s="58"/>
      <c r="E31" s="74" t="s">
        <v>31</v>
      </c>
      <c r="F31" s="58"/>
      <c r="G31" s="58"/>
      <c r="H31" s="58"/>
      <c r="I31" s="58"/>
      <c r="K31" s="63"/>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59" customFormat="1" ht="12.75" customHeight="1">
      <c r="A32" s="60"/>
      <c r="B32" s="55"/>
      <c r="C32" s="56"/>
      <c r="D32" s="58"/>
      <c r="E32" s="74" t="s">
        <v>32</v>
      </c>
      <c r="F32" s="58"/>
      <c r="G32" s="58"/>
      <c r="H32" s="58"/>
      <c r="I32" s="58"/>
      <c r="K32" s="63"/>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59" customFormat="1" ht="9" customHeight="1">
      <c r="A33" s="60"/>
      <c r="B33" s="55"/>
      <c r="C33" s="56"/>
      <c r="D33" s="58"/>
      <c r="E33" s="74"/>
      <c r="F33" s="58"/>
      <c r="G33" s="58"/>
      <c r="H33" s="58"/>
      <c r="I33" s="58"/>
      <c r="K33" s="63"/>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3:9" ht="25.5" customHeight="1">
      <c r="C34" s="42" t="s">
        <v>33</v>
      </c>
      <c r="D34" s="43"/>
      <c r="E34" s="43" t="s">
        <v>34</v>
      </c>
      <c r="F34" s="44"/>
      <c r="G34" s="45"/>
      <c r="H34" s="46"/>
      <c r="I34" s="46"/>
    </row>
    <row r="35" spans="3:7" ht="12.75" customHeight="1">
      <c r="C35" s="75"/>
      <c r="D35" s="65"/>
      <c r="E35"/>
      <c r="G35" s="68"/>
    </row>
    <row r="36" spans="4:11" ht="12.75" customHeight="1">
      <c r="D36" s="65" t="s">
        <v>35</v>
      </c>
      <c r="E36"/>
      <c r="F36" s="76"/>
      <c r="G36" s="77">
        <f>LOOKUP(A18,CODE,BAS)</f>
        <v>0.7</v>
      </c>
      <c r="H36" s="78" t="s">
        <v>36</v>
      </c>
      <c r="K36" s="47"/>
    </row>
    <row r="37" spans="1:256" s="40" customFormat="1" ht="12.75" customHeight="1">
      <c r="A37" s="1"/>
      <c r="B37" s="2"/>
      <c r="C37" s="3"/>
      <c r="D37" s="65"/>
      <c r="E37"/>
      <c r="F37" s="26" t="s">
        <v>37</v>
      </c>
      <c r="G37" s="79" t="s">
        <v>38</v>
      </c>
      <c r="H37" s="3"/>
      <c r="I37" s="4"/>
      <c r="K37" s="41"/>
      <c r="HT37"/>
      <c r="HU37"/>
      <c r="HV37"/>
      <c r="HW37"/>
      <c r="HX37"/>
      <c r="HY37"/>
      <c r="HZ37"/>
      <c r="IA37"/>
      <c r="IB37"/>
      <c r="IC37"/>
      <c r="ID37"/>
      <c r="IE37"/>
      <c r="IF37"/>
      <c r="IG37"/>
      <c r="IH37"/>
      <c r="II37"/>
      <c r="IJ37"/>
      <c r="IK37"/>
      <c r="IL37"/>
      <c r="IM37"/>
      <c r="IN37"/>
      <c r="IO37"/>
      <c r="IP37"/>
      <c r="IQ37"/>
      <c r="IR37"/>
      <c r="IS37"/>
      <c r="IT37"/>
      <c r="IU37"/>
      <c r="IV37"/>
    </row>
    <row r="38" spans="5:11" ht="12.75" customHeight="1">
      <c r="E38" s="5"/>
      <c r="F38"/>
      <c r="G38" s="77">
        <f>LOOKUP(A18,CODE,HAUT)</f>
        <v>1.1</v>
      </c>
      <c r="H38" s="78" t="s">
        <v>39</v>
      </c>
      <c r="K38" s="47"/>
    </row>
    <row r="39" spans="4:7" ht="12" customHeight="1">
      <c r="D39" s="65"/>
      <c r="E39" s="65"/>
      <c r="G39" s="80" t="str">
        <f>IF(AND(IF(G36&lt;G40,TRUE),(G40&lt;G38)=1),"","Saisir entre les valeurs Bas et Haut")</f>
        <v>Saisir entre les valeurs Bas et Haut</v>
      </c>
    </row>
    <row r="40" spans="4:11" ht="18" customHeight="1">
      <c r="D40" s="65" t="s">
        <v>40</v>
      </c>
      <c r="E40"/>
      <c r="F40"/>
      <c r="G40" s="73">
        <f>Complexité!G95</f>
        <v>0.8629629629629629</v>
      </c>
      <c r="H40" s="81"/>
      <c r="K40" s="47" t="s">
        <v>41</v>
      </c>
    </row>
    <row r="41" spans="1:256" s="59" customFormat="1" ht="12.75" customHeight="1">
      <c r="A41" s="60"/>
      <c r="B41" s="55"/>
      <c r="C41" s="56"/>
      <c r="D41" s="58"/>
      <c r="E41" s="74" t="s">
        <v>42</v>
      </c>
      <c r="F41" s="58"/>
      <c r="G41" s="58"/>
      <c r="H41" s="58"/>
      <c r="I41" s="58"/>
      <c r="K41" s="47" t="s">
        <v>43</v>
      </c>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row>
    <row r="42" spans="1:256" s="59" customFormat="1" ht="12.75" customHeight="1">
      <c r="A42" s="60"/>
      <c r="B42" s="55"/>
      <c r="C42" s="56"/>
      <c r="D42" s="58"/>
      <c r="E42" s="74" t="s">
        <v>44</v>
      </c>
      <c r="F42" s="58"/>
      <c r="G42" s="58"/>
      <c r="H42" s="58"/>
      <c r="I42" s="58"/>
      <c r="K42" s="63"/>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c r="IT42" s="58"/>
      <c r="IU42" s="58"/>
      <c r="IV42" s="58"/>
    </row>
    <row r="43" spans="4:7" ht="9" customHeight="1">
      <c r="D43" s="65"/>
      <c r="F43" s="82"/>
      <c r="G43" s="3"/>
    </row>
    <row r="44" spans="3:9" ht="25.5" customHeight="1">
      <c r="C44" s="42" t="s">
        <v>45</v>
      </c>
      <c r="D44" s="43"/>
      <c r="E44" s="43" t="s">
        <v>46</v>
      </c>
      <c r="F44" s="44"/>
      <c r="G44" s="45"/>
      <c r="H44" s="46"/>
      <c r="I44" s="46"/>
    </row>
    <row r="45" spans="4:7" ht="12.75" customHeight="1">
      <c r="D45" s="65"/>
      <c r="F45" s="82"/>
      <c r="G45" s="3"/>
    </row>
    <row r="46" spans="4:7" ht="12.75" customHeight="1">
      <c r="D46" s="65" t="s">
        <v>47</v>
      </c>
      <c r="G46" s="83"/>
    </row>
    <row r="47" spans="4:8" ht="15.75" customHeight="1">
      <c r="D47" s="84"/>
      <c r="E47" s="85"/>
      <c r="F47" s="86" t="s">
        <v>48</v>
      </c>
      <c r="G47" s="87">
        <f>G36*G30</f>
        <v>7.9352</v>
      </c>
      <c r="H47" s="88"/>
    </row>
    <row r="48" spans="4:8" ht="17.25" customHeight="1">
      <c r="D48" s="89"/>
      <c r="E48" s="90" t="s">
        <v>49</v>
      </c>
      <c r="F48" s="91" t="s">
        <v>50</v>
      </c>
      <c r="G48" s="92">
        <f>G40*G30</f>
        <v>9.782548148148148</v>
      </c>
      <c r="H48" s="93" t="s">
        <v>29</v>
      </c>
    </row>
    <row r="49" spans="4:8" ht="15.75" customHeight="1">
      <c r="D49" s="94"/>
      <c r="E49" s="95"/>
      <c r="F49" s="96" t="s">
        <v>51</v>
      </c>
      <c r="G49" s="97">
        <f>G38*G30</f>
        <v>12.469600000000002</v>
      </c>
      <c r="H49" s="98"/>
    </row>
    <row r="50" spans="1:256" s="59" customFormat="1" ht="12.75" customHeight="1">
      <c r="A50" s="60"/>
      <c r="B50" s="55"/>
      <c r="C50" s="56"/>
      <c r="D50" s="99"/>
      <c r="E50" s="99" t="s">
        <v>52</v>
      </c>
      <c r="F50" s="100"/>
      <c r="G50" s="101"/>
      <c r="H50" s="56"/>
      <c r="I50" s="58"/>
      <c r="K50" s="63"/>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row>
    <row r="51" spans="1:256" s="59" customFormat="1" ht="12.75" customHeight="1">
      <c r="A51" s="60"/>
      <c r="B51" s="55"/>
      <c r="C51" s="56"/>
      <c r="D51" s="102"/>
      <c r="E51" s="99" t="s">
        <v>53</v>
      </c>
      <c r="F51" s="100"/>
      <c r="G51" s="101"/>
      <c r="H51" s="56"/>
      <c r="I51" s="58"/>
      <c r="K51" s="63"/>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row>
    <row r="52" spans="1:256" s="59" customFormat="1" ht="12.75" customHeight="1">
      <c r="A52" s="60"/>
      <c r="B52" s="55"/>
      <c r="C52" s="56"/>
      <c r="D52" s="58"/>
      <c r="E52" s="74" t="s">
        <v>54</v>
      </c>
      <c r="F52" s="58"/>
      <c r="G52" s="103"/>
      <c r="H52" s="56"/>
      <c r="I52" s="58"/>
      <c r="K52" s="63"/>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row>
    <row r="53" spans="1:256" s="59" customFormat="1" ht="12.75" customHeight="1">
      <c r="A53" s="60"/>
      <c r="B53" s="55"/>
      <c r="C53" s="56"/>
      <c r="D53" s="58"/>
      <c r="E53" s="74"/>
      <c r="F53" s="58"/>
      <c r="G53" s="103"/>
      <c r="H53" s="56"/>
      <c r="I53" s="58"/>
      <c r="K53" s="63"/>
      <c r="HT53" s="58"/>
      <c r="HU53" s="58"/>
      <c r="HV53" s="58"/>
      <c r="HW53" s="58"/>
      <c r="HX53" s="58"/>
      <c r="HY53" s="58"/>
      <c r="HZ53" s="58"/>
      <c r="IA53" s="58"/>
      <c r="IB53" s="58"/>
      <c r="IC53" s="58"/>
      <c r="ID53" s="58"/>
      <c r="IE53" s="58"/>
      <c r="IF53" s="58"/>
      <c r="IG53" s="58"/>
      <c r="IH53" s="58"/>
      <c r="II53" s="58"/>
      <c r="IJ53" s="58"/>
      <c r="IK53" s="58"/>
      <c r="IL53" s="58"/>
      <c r="IM53" s="58"/>
      <c r="IN53" s="58"/>
      <c r="IO53" s="58"/>
      <c r="IP53" s="58"/>
      <c r="IQ53" s="58"/>
      <c r="IR53" s="58"/>
      <c r="IS53" s="58"/>
      <c r="IT53" s="58"/>
      <c r="IU53" s="58"/>
      <c r="IV53" s="58"/>
    </row>
    <row r="54" spans="3:9" ht="12.75" customHeight="1">
      <c r="C54"/>
      <c r="D54"/>
      <c r="E54" s="62" t="s">
        <v>55</v>
      </c>
      <c r="F54"/>
      <c r="G54"/>
      <c r="H54"/>
      <c r="I54"/>
    </row>
    <row r="55" spans="3:9" ht="12.75" customHeight="1">
      <c r="C55"/>
      <c r="D55"/>
      <c r="E55" s="104" t="s">
        <v>56</v>
      </c>
      <c r="F55"/>
      <c r="G55"/>
      <c r="H55"/>
      <c r="I55"/>
    </row>
    <row r="56" spans="3:227" ht="12.75" customHeight="1">
      <c r="C56"/>
      <c r="D56"/>
      <c r="E56" s="74" t="s">
        <v>57</v>
      </c>
      <c r="F56"/>
      <c r="G56"/>
      <c r="H56"/>
      <c r="I56"/>
      <c r="J56"/>
      <c r="K56" s="10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56" s="4" customFormat="1" ht="12.75" customHeight="1">
      <c r="A57" s="1"/>
      <c r="B57" s="2"/>
      <c r="C57"/>
      <c r="D57"/>
      <c r="E57" s="74" t="s">
        <v>58</v>
      </c>
      <c r="F57"/>
      <c r="G57"/>
      <c r="H57"/>
      <c r="I57"/>
      <c r="K57" s="26"/>
      <c r="HT57"/>
      <c r="HU57"/>
      <c r="HV57"/>
      <c r="HW57"/>
      <c r="HX57"/>
      <c r="HY57"/>
      <c r="HZ57"/>
      <c r="IA57"/>
      <c r="IB57"/>
      <c r="IC57"/>
      <c r="ID57"/>
      <c r="IE57"/>
      <c r="IF57"/>
      <c r="IG57"/>
      <c r="IH57"/>
      <c r="II57"/>
      <c r="IJ57"/>
      <c r="IK57"/>
      <c r="IL57"/>
      <c r="IM57"/>
      <c r="IN57"/>
      <c r="IO57"/>
      <c r="IP57"/>
      <c r="IQ57"/>
      <c r="IR57"/>
      <c r="IS57"/>
      <c r="IT57"/>
      <c r="IU57"/>
      <c r="IV57"/>
    </row>
    <row r="58" spans="3:9" ht="12.75" customHeight="1">
      <c r="C58"/>
      <c r="D58"/>
      <c r="E58"/>
      <c r="F58"/>
      <c r="G58"/>
      <c r="H58"/>
      <c r="I58"/>
    </row>
    <row r="59" spans="3:9" ht="12.75" customHeight="1">
      <c r="C59"/>
      <c r="D59"/>
      <c r="E59" s="74" t="s">
        <v>59</v>
      </c>
      <c r="F59"/>
      <c r="G59"/>
      <c r="H59"/>
      <c r="I59"/>
    </row>
    <row r="60" spans="3:9" ht="12.75" customHeight="1">
      <c r="C60"/>
      <c r="D60"/>
      <c r="E60" s="74" t="s">
        <v>213</v>
      </c>
      <c r="F60"/>
      <c r="G60"/>
      <c r="H60"/>
      <c r="I60"/>
    </row>
    <row r="61" spans="3:9" ht="52.5" customHeight="1">
      <c r="C61"/>
      <c r="D61"/>
      <c r="E61" s="196" t="s">
        <v>214</v>
      </c>
      <c r="F61" s="196"/>
      <c r="G61" s="196"/>
      <c r="H61" s="196"/>
      <c r="I61" s="196"/>
    </row>
    <row r="62" spans="3:9" ht="12.75" customHeight="1">
      <c r="C62"/>
      <c r="D62"/>
      <c r="E62" s="74"/>
      <c r="F62"/>
      <c r="G62"/>
      <c r="H62"/>
      <c r="I62"/>
    </row>
    <row r="63" spans="3:9" ht="12.75" customHeight="1">
      <c r="C63"/>
      <c r="D63"/>
      <c r="E63" s="74" t="s">
        <v>60</v>
      </c>
      <c r="F63"/>
      <c r="G63"/>
      <c r="H63"/>
      <c r="I63"/>
    </row>
    <row r="64" spans="3:9" ht="12.75" customHeight="1">
      <c r="C64"/>
      <c r="D64"/>
      <c r="E64" s="74" t="s">
        <v>61</v>
      </c>
      <c r="F64"/>
      <c r="G64"/>
      <c r="H64"/>
      <c r="I64"/>
    </row>
    <row r="65" spans="3:9" ht="12.75" customHeight="1">
      <c r="C65"/>
      <c r="D65"/>
      <c r="E65" s="74" t="s">
        <v>62</v>
      </c>
      <c r="F65"/>
      <c r="G65"/>
      <c r="H65"/>
      <c r="I65"/>
    </row>
    <row r="66" spans="3:9" ht="12.75" customHeight="1">
      <c r="C66"/>
      <c r="D66"/>
      <c r="E66" s="74" t="s">
        <v>63</v>
      </c>
      <c r="F66"/>
      <c r="G66"/>
      <c r="H66"/>
      <c r="I66"/>
    </row>
    <row r="67" ht="12.75" customHeight="1">
      <c r="E67" s="74" t="s">
        <v>64</v>
      </c>
    </row>
    <row r="68" ht="12.75" customHeight="1">
      <c r="E68" s="74" t="s">
        <v>65</v>
      </c>
    </row>
    <row r="69" ht="12.75" customHeight="1">
      <c r="E69" s="74"/>
    </row>
    <row r="70" ht="12.75" customHeight="1">
      <c r="E70" s="74"/>
    </row>
    <row r="71" ht="12.75" customHeight="1">
      <c r="E71" s="74"/>
    </row>
    <row r="72" ht="12.75" customHeight="1">
      <c r="E72" s="74"/>
    </row>
  </sheetData>
  <sheetProtection selectLockedCells="1" selectUnlockedCells="1"/>
  <mergeCells count="3">
    <mergeCell ref="F16:H16"/>
    <mergeCell ref="F18:H18"/>
    <mergeCell ref="E61:I61"/>
  </mergeCells>
  <dataValidations count="2">
    <dataValidation errorStyle="warning" type="list" operator="equal" showErrorMessage="1" errorTitle="Erreur de sélection" error="Sélectionner un domaine d'ouvrage dans liste pré formatée disponible par le bouton à droite de la case" sqref="F16">
      <formula1>DOM</formula1>
    </dataValidation>
    <dataValidation type="list" operator="equal" showErrorMessage="1" errorTitle="Erreur de sélection" error="Sélectionner une nature d'ouvrage dans liste pré formatée disponible par le bouton à droite de la case" sqref="F18">
      <formula1>INDIRECT($A16)</formula1>
    </dataValidation>
  </dataValidations>
  <printOptions horizontalCentered="1"/>
  <pageMargins left="0.39375" right="0.39375" top="0.39375" bottom="0.19652777777777777" header="0.39375" footer="0.5118055555555555"/>
  <pageSetup horizontalDpi="300" verticalDpi="300" orientation="portrait" paperSize="9" r:id="rId3"/>
  <rowBreaks count="1" manualBreakCount="1">
    <brk id="56" max="255" man="1"/>
  </rowBreaks>
  <legacyDrawing r:id="rId2"/>
</worksheet>
</file>

<file path=xl/worksheets/sheet2.xml><?xml version="1.0" encoding="utf-8"?>
<worksheet xmlns="http://schemas.openxmlformats.org/spreadsheetml/2006/main" xmlns:r="http://schemas.openxmlformats.org/officeDocument/2006/relationships">
  <dimension ref="A1:IV96"/>
  <sheetViews>
    <sheetView zoomScaleSheetLayoutView="100" zoomScalePageLayoutView="0" workbookViewId="0" topLeftCell="A1">
      <pane ySplit="2" topLeftCell="A3" activePane="bottomLeft" state="frozen"/>
      <selection pane="topLeft" activeCell="F22" sqref="F22"/>
      <selection pane="bottomLeft" activeCell="G68" sqref="G68"/>
    </sheetView>
  </sheetViews>
  <sheetFormatPr defaultColWidth="11.421875" defaultRowHeight="12.75" customHeight="1" outlineLevelRow="1"/>
  <cols>
    <col min="1" max="1" width="0" style="1" hidden="1" customWidth="1"/>
    <col min="2" max="2" width="5.140625" style="2" customWidth="1"/>
    <col min="3" max="3" width="4.421875" style="3" customWidth="1"/>
    <col min="4" max="4" width="5.00390625" style="4" customWidth="1"/>
    <col min="5" max="5" width="20.8515625" style="4" customWidth="1"/>
    <col min="6" max="6" width="35.421875" style="4" customWidth="1"/>
    <col min="7" max="7" width="9.00390625" style="5" customWidth="1"/>
    <col min="8" max="8" width="6.140625" style="3" customWidth="1"/>
    <col min="9" max="9" width="5.140625" style="4" customWidth="1"/>
    <col min="10" max="226" width="10.8515625" style="6" customWidth="1"/>
    <col min="227" max="227" width="10.8515625" style="0" customWidth="1"/>
  </cols>
  <sheetData>
    <row r="1" spans="1:256" s="13" customFormat="1" ht="12.75" customHeight="1">
      <c r="A1" s="1"/>
      <c r="B1" s="8" t="s">
        <v>0</v>
      </c>
      <c r="C1" s="47" t="s">
        <v>66</v>
      </c>
      <c r="D1" s="9"/>
      <c r="E1" s="10"/>
      <c r="F1" s="1"/>
      <c r="G1" s="11"/>
      <c r="H1" s="1"/>
      <c r="I1" s="12"/>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3" customFormat="1" ht="12.75" customHeight="1">
      <c r="A2" s="1"/>
      <c r="B2" s="15" t="s">
        <v>2</v>
      </c>
      <c r="C2" s="1"/>
      <c r="D2" s="9"/>
      <c r="E2" s="16"/>
      <c r="F2" s="17"/>
      <c r="G2" s="18"/>
      <c r="H2" s="19"/>
      <c r="I2" s="12"/>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3:9" ht="25.5" customHeight="1">
      <c r="C3" s="42" t="s">
        <v>67</v>
      </c>
      <c r="D3" s="43"/>
      <c r="E3" s="43" t="s">
        <v>68</v>
      </c>
      <c r="F3" s="44"/>
      <c r="G3" s="45"/>
      <c r="H3" s="46"/>
      <c r="I3" s="46"/>
    </row>
    <row r="5" ht="12.75" customHeight="1">
      <c r="D5" s="4" t="s">
        <v>69</v>
      </c>
    </row>
    <row r="6" spans="3:4" ht="12.75" customHeight="1">
      <c r="C6" s="75"/>
      <c r="D6" s="4" t="s">
        <v>70</v>
      </c>
    </row>
    <row r="7" spans="3:8" ht="5.25" customHeight="1">
      <c r="C7" s="75"/>
      <c r="D7" s="106"/>
      <c r="E7" s="106"/>
      <c r="F7" s="106"/>
      <c r="G7" s="107"/>
      <c r="H7" s="108"/>
    </row>
    <row r="8" spans="4:8" ht="12.75" customHeight="1">
      <c r="D8" s="106"/>
      <c r="E8" s="106" t="s">
        <v>71</v>
      </c>
      <c r="F8" s="106"/>
      <c r="G8" s="109">
        <v>2</v>
      </c>
      <c r="H8" s="108"/>
    </row>
    <row r="9" spans="4:8" ht="5.25" customHeight="1">
      <c r="D9" s="106"/>
      <c r="E9" s="106"/>
      <c r="F9" s="106"/>
      <c r="G9" s="106"/>
      <c r="H9" s="108"/>
    </row>
    <row r="10" spans="4:8" ht="12.75" customHeight="1">
      <c r="D10" s="106"/>
      <c r="E10" s="106" t="s">
        <v>72</v>
      </c>
      <c r="F10" s="106"/>
      <c r="G10" s="109">
        <v>1</v>
      </c>
      <c r="H10" s="108"/>
    </row>
    <row r="11" spans="4:8" ht="5.25" customHeight="1">
      <c r="D11" s="106"/>
      <c r="E11" s="106"/>
      <c r="F11" s="106"/>
      <c r="G11" s="106"/>
      <c r="H11" s="108"/>
    </row>
    <row r="12" spans="1:256" s="40" customFormat="1" ht="12.75" customHeight="1">
      <c r="A12" s="1"/>
      <c r="B12" s="2"/>
      <c r="C12" s="3"/>
      <c r="D12" s="106"/>
      <c r="E12" s="110" t="s">
        <v>73</v>
      </c>
      <c r="F12" s="106"/>
      <c r="G12" s="109">
        <v>0</v>
      </c>
      <c r="H12" s="108"/>
      <c r="I12" s="4"/>
      <c r="HS12"/>
      <c r="HT12"/>
      <c r="HU12"/>
      <c r="HV12"/>
      <c r="HW12"/>
      <c r="HX12"/>
      <c r="HY12"/>
      <c r="HZ12"/>
      <c r="IA12"/>
      <c r="IB12"/>
      <c r="IC12"/>
      <c r="ID12"/>
      <c r="IE12"/>
      <c r="IF12"/>
      <c r="IG12"/>
      <c r="IH12"/>
      <c r="II12"/>
      <c r="IJ12"/>
      <c r="IK12"/>
      <c r="IL12"/>
      <c r="IM12"/>
      <c r="IN12"/>
      <c r="IO12"/>
      <c r="IP12"/>
      <c r="IQ12"/>
      <c r="IR12"/>
      <c r="IS12"/>
      <c r="IT12"/>
      <c r="IU12"/>
      <c r="IV12"/>
    </row>
    <row r="13" spans="4:8" ht="5.25" customHeight="1">
      <c r="D13" s="106"/>
      <c r="E13" s="106"/>
      <c r="F13" s="106"/>
      <c r="G13" s="106"/>
      <c r="H13" s="108"/>
    </row>
    <row r="14" spans="4:8" ht="12.75" customHeight="1">
      <c r="D14" s="106"/>
      <c r="E14" s="106" t="s">
        <v>74</v>
      </c>
      <c r="F14" s="106"/>
      <c r="G14" s="109">
        <v>-1</v>
      </c>
      <c r="H14" s="108"/>
    </row>
    <row r="15" spans="4:8" ht="5.25" customHeight="1">
      <c r="D15" s="106"/>
      <c r="E15" s="106"/>
      <c r="F15" s="106"/>
      <c r="G15" s="106"/>
      <c r="H15" s="108"/>
    </row>
    <row r="16" spans="4:8" ht="12.75" customHeight="1">
      <c r="D16" s="106"/>
      <c r="E16" s="106" t="s">
        <v>75</v>
      </c>
      <c r="F16" s="106"/>
      <c r="G16" s="109">
        <v>-2</v>
      </c>
      <c r="H16" s="108"/>
    </row>
    <row r="17" spans="4:8" ht="5.25" customHeight="1">
      <c r="D17" s="106"/>
      <c r="E17" s="106"/>
      <c r="F17" s="106"/>
      <c r="G17" s="111"/>
      <c r="H17" s="108"/>
    </row>
    <row r="18" ht="11.25" customHeight="1"/>
    <row r="19" spans="3:9" ht="11.25" customHeight="1">
      <c r="C19" s="53" t="s">
        <v>76</v>
      </c>
      <c r="D19" s="65" t="s">
        <v>77</v>
      </c>
      <c r="E19" s="65"/>
      <c r="F19" s="65"/>
      <c r="G19" s="112"/>
      <c r="H19" s="53"/>
      <c r="I19" s="65"/>
    </row>
    <row r="20" spans="3:9" ht="11.25" customHeight="1">
      <c r="C20" s="113"/>
      <c r="D20" s="114" t="s">
        <v>78</v>
      </c>
      <c r="E20" s="115"/>
      <c r="F20" s="115"/>
      <c r="G20" s="116"/>
      <c r="H20" s="113"/>
      <c r="I20" s="115"/>
    </row>
    <row r="21" spans="3:7" ht="11.25" customHeight="1">
      <c r="C21" s="117"/>
      <c r="G21" s="118"/>
    </row>
    <row r="22" spans="3:7" ht="11.25" customHeight="1">
      <c r="C22" s="117" t="s">
        <v>79</v>
      </c>
      <c r="D22" s="4" t="s">
        <v>80</v>
      </c>
      <c r="E22" s="58"/>
      <c r="G22" s="119">
        <v>0</v>
      </c>
    </row>
    <row r="23" spans="3:7" ht="11.25" customHeight="1" hidden="1" outlineLevel="1">
      <c r="C23" s="75"/>
      <c r="D23" s="120"/>
      <c r="E23" s="121" t="s">
        <v>81</v>
      </c>
      <c r="F23" s="120"/>
      <c r="G23" s="122"/>
    </row>
    <row r="24" spans="2:7" ht="11.25" customHeight="1" collapsed="1">
      <c r="B24" s="123"/>
      <c r="C24" s="75"/>
      <c r="D24" s="4" t="s">
        <v>82</v>
      </c>
      <c r="E24" s="58"/>
      <c r="G24" s="119">
        <v>0</v>
      </c>
    </row>
    <row r="25" spans="2:7" ht="11.25" customHeight="1" hidden="1" outlineLevel="1">
      <c r="B25" s="123"/>
      <c r="C25" s="75"/>
      <c r="D25" s="120"/>
      <c r="E25" s="121" t="s">
        <v>83</v>
      </c>
      <c r="F25" s="120"/>
      <c r="G25" s="122"/>
    </row>
    <row r="26" spans="3:7" ht="11.25" customHeight="1" collapsed="1">
      <c r="C26" s="75"/>
      <c r="D26" s="4" t="s">
        <v>84</v>
      </c>
      <c r="E26" s="58"/>
      <c r="G26" s="119">
        <v>0</v>
      </c>
    </row>
    <row r="27" spans="3:7" ht="11.25" customHeight="1" hidden="1" outlineLevel="1">
      <c r="C27" s="75"/>
      <c r="D27" s="120"/>
      <c r="E27" s="121" t="s">
        <v>85</v>
      </c>
      <c r="F27" s="120"/>
      <c r="G27" s="122"/>
    </row>
    <row r="28" spans="3:7" ht="11.25" customHeight="1" collapsed="1">
      <c r="C28" s="75"/>
      <c r="D28" s="4" t="s">
        <v>86</v>
      </c>
      <c r="E28" s="58"/>
      <c r="G28" s="119">
        <v>0</v>
      </c>
    </row>
    <row r="29" spans="3:7" ht="11.25" customHeight="1" hidden="1" outlineLevel="1">
      <c r="C29" s="75"/>
      <c r="D29" s="120"/>
      <c r="E29" s="121" t="s">
        <v>87</v>
      </c>
      <c r="F29" s="120"/>
      <c r="G29" s="122"/>
    </row>
    <row r="30" spans="1:256" s="124" customFormat="1" ht="11.25" customHeight="1" collapsed="1">
      <c r="A30" s="1"/>
      <c r="B30" s="2"/>
      <c r="C30" s="75"/>
      <c r="D30" s="4" t="s">
        <v>88</v>
      </c>
      <c r="E30" s="58"/>
      <c r="F30" s="4"/>
      <c r="G30" s="119">
        <v>0</v>
      </c>
      <c r="H30" s="3"/>
      <c r="I30" s="4"/>
      <c r="HS30"/>
      <c r="HT30"/>
      <c r="HU30"/>
      <c r="HV30"/>
      <c r="HW30"/>
      <c r="HX30"/>
      <c r="HY30"/>
      <c r="HZ30"/>
      <c r="IA30"/>
      <c r="IB30"/>
      <c r="IC30"/>
      <c r="ID30"/>
      <c r="IE30"/>
      <c r="IF30"/>
      <c r="IG30"/>
      <c r="IH30"/>
      <c r="II30"/>
      <c r="IJ30"/>
      <c r="IK30"/>
      <c r="IL30"/>
      <c r="IM30"/>
      <c r="IN30"/>
      <c r="IO30"/>
      <c r="IP30"/>
      <c r="IQ30"/>
      <c r="IR30"/>
      <c r="IS30"/>
      <c r="IT30"/>
      <c r="IU30"/>
      <c r="IV30"/>
    </row>
    <row r="31" spans="3:7" ht="11.25" customHeight="1" hidden="1" outlineLevel="1">
      <c r="C31" s="75"/>
      <c r="D31" s="120"/>
      <c r="E31" s="121" t="s">
        <v>89</v>
      </c>
      <c r="F31" s="120"/>
      <c r="G31" s="122"/>
    </row>
    <row r="32" spans="3:7" ht="11.25" customHeight="1" collapsed="1">
      <c r="C32" s="75"/>
      <c r="D32" s="4" t="s">
        <v>90</v>
      </c>
      <c r="E32" s="58"/>
      <c r="G32" s="119">
        <v>0</v>
      </c>
    </row>
    <row r="33" spans="3:7" ht="11.25" customHeight="1" hidden="1" outlineLevel="1">
      <c r="C33" s="75"/>
      <c r="D33" s="120"/>
      <c r="E33" s="121" t="s">
        <v>91</v>
      </c>
      <c r="F33" s="120"/>
      <c r="G33" s="122"/>
    </row>
    <row r="34" spans="3:7" ht="11.25" customHeight="1" collapsed="1">
      <c r="C34" s="75"/>
      <c r="D34" s="4" t="s">
        <v>92</v>
      </c>
      <c r="E34" s="58"/>
      <c r="G34" s="119">
        <v>0</v>
      </c>
    </row>
    <row r="35" spans="3:7" ht="11.25" customHeight="1" hidden="1" outlineLevel="1">
      <c r="C35" s="75"/>
      <c r="D35" s="120"/>
      <c r="E35" s="121" t="s">
        <v>93</v>
      </c>
      <c r="F35" s="120"/>
      <c r="G35" s="122"/>
    </row>
    <row r="36" spans="5:7" ht="11.25" customHeight="1" collapsed="1">
      <c r="E36" s="58"/>
      <c r="G36" s="122"/>
    </row>
    <row r="37" spans="3:9" ht="11.25" customHeight="1">
      <c r="C37" s="53" t="s">
        <v>94</v>
      </c>
      <c r="D37" s="65" t="s">
        <v>95</v>
      </c>
      <c r="E37" s="66"/>
      <c r="F37" s="65"/>
      <c r="G37" s="125"/>
      <c r="H37" s="53"/>
      <c r="I37" s="65"/>
    </row>
    <row r="38" spans="3:9" ht="11.25" customHeight="1">
      <c r="C38" s="113"/>
      <c r="D38" s="114" t="s">
        <v>96</v>
      </c>
      <c r="E38" s="126"/>
      <c r="F38" s="115"/>
      <c r="G38" s="127"/>
      <c r="H38" s="113"/>
      <c r="I38" s="115"/>
    </row>
    <row r="39" spans="5:7" ht="11.25" customHeight="1">
      <c r="E39" s="58"/>
      <c r="G39" s="122"/>
    </row>
    <row r="40" spans="3:7" ht="11.25" customHeight="1">
      <c r="C40" s="75"/>
      <c r="D40" s="4" t="s">
        <v>97</v>
      </c>
      <c r="E40" s="58"/>
      <c r="G40" s="119">
        <v>0</v>
      </c>
    </row>
    <row r="41" spans="3:7" ht="11.25" customHeight="1" hidden="1" outlineLevel="1">
      <c r="C41" s="75"/>
      <c r="D41" s="120"/>
      <c r="E41" s="121" t="s">
        <v>98</v>
      </c>
      <c r="F41" s="120"/>
      <c r="G41" s="122"/>
    </row>
    <row r="42" spans="3:7" ht="11.25" customHeight="1" collapsed="1">
      <c r="C42" s="75"/>
      <c r="D42" s="4" t="s">
        <v>99</v>
      </c>
      <c r="E42" s="58"/>
      <c r="G42" s="119">
        <v>0</v>
      </c>
    </row>
    <row r="43" spans="3:7" ht="11.25" customHeight="1" hidden="1" outlineLevel="1">
      <c r="C43" s="75"/>
      <c r="D43" s="120"/>
      <c r="E43" s="121" t="s">
        <v>100</v>
      </c>
      <c r="F43" s="120"/>
      <c r="G43" s="122"/>
    </row>
    <row r="44" spans="3:7" ht="11.25" customHeight="1" collapsed="1">
      <c r="C44" s="75"/>
      <c r="D44" s="4" t="s">
        <v>101</v>
      </c>
      <c r="E44" s="58"/>
      <c r="G44" s="119">
        <v>0</v>
      </c>
    </row>
    <row r="45" spans="3:7" ht="11.25" customHeight="1" hidden="1" outlineLevel="1">
      <c r="C45" s="75"/>
      <c r="D45" s="120"/>
      <c r="E45" s="121" t="s">
        <v>102</v>
      </c>
      <c r="F45" s="120"/>
      <c r="G45" s="122"/>
    </row>
    <row r="46" spans="3:7" ht="11.25" customHeight="1" collapsed="1">
      <c r="C46" s="75"/>
      <c r="D46" s="4" t="s">
        <v>103</v>
      </c>
      <c r="E46" s="58"/>
      <c r="G46" s="119">
        <v>0</v>
      </c>
    </row>
    <row r="47" spans="3:7" ht="11.25" customHeight="1" hidden="1" outlineLevel="1">
      <c r="C47" s="75"/>
      <c r="D47" s="120"/>
      <c r="E47" s="121" t="s">
        <v>104</v>
      </c>
      <c r="F47" s="120"/>
      <c r="G47" s="122"/>
    </row>
    <row r="48" spans="1:256" s="124" customFormat="1" ht="11.25" customHeight="1" collapsed="1">
      <c r="A48" s="1"/>
      <c r="B48" s="2"/>
      <c r="C48" s="75"/>
      <c r="D48" s="4" t="s">
        <v>105</v>
      </c>
      <c r="E48" s="58"/>
      <c r="F48" s="4"/>
      <c r="G48" s="119">
        <v>0</v>
      </c>
      <c r="H48" s="3"/>
      <c r="I48" s="4"/>
      <c r="HS48"/>
      <c r="HT48"/>
      <c r="HU48"/>
      <c r="HV48"/>
      <c r="HW48"/>
      <c r="HX48"/>
      <c r="HY48"/>
      <c r="HZ48"/>
      <c r="IA48"/>
      <c r="IB48"/>
      <c r="IC48"/>
      <c r="ID48"/>
      <c r="IE48"/>
      <c r="IF48"/>
      <c r="IG48"/>
      <c r="IH48"/>
      <c r="II48"/>
      <c r="IJ48"/>
      <c r="IK48"/>
      <c r="IL48"/>
      <c r="IM48"/>
      <c r="IN48"/>
      <c r="IO48"/>
      <c r="IP48"/>
      <c r="IQ48"/>
      <c r="IR48"/>
      <c r="IS48"/>
      <c r="IT48"/>
      <c r="IU48"/>
      <c r="IV48"/>
    </row>
    <row r="49" spans="3:7" ht="11.25" customHeight="1" hidden="1" outlineLevel="1">
      <c r="C49" s="75"/>
      <c r="D49" s="120"/>
      <c r="E49" s="121" t="s">
        <v>106</v>
      </c>
      <c r="F49" s="120"/>
      <c r="G49" s="122"/>
    </row>
    <row r="50" spans="3:7" ht="11.25" customHeight="1" collapsed="1">
      <c r="C50" s="75"/>
      <c r="D50" s="4" t="s">
        <v>107</v>
      </c>
      <c r="E50" s="58"/>
      <c r="G50" s="119">
        <v>0</v>
      </c>
    </row>
    <row r="51" spans="3:7" ht="11.25" customHeight="1" hidden="1" outlineLevel="1">
      <c r="C51" s="75"/>
      <c r="D51" s="120"/>
      <c r="E51" s="121" t="s">
        <v>108</v>
      </c>
      <c r="F51" s="120"/>
      <c r="G51" s="122"/>
    </row>
    <row r="52" spans="3:7" ht="11.25" customHeight="1" collapsed="1">
      <c r="C52" s="75"/>
      <c r="D52" s="4" t="s">
        <v>109</v>
      </c>
      <c r="E52" s="58"/>
      <c r="G52" s="119">
        <v>0</v>
      </c>
    </row>
    <row r="53" spans="3:7" ht="11.25" customHeight="1" hidden="1" outlineLevel="1">
      <c r="C53" s="75"/>
      <c r="D53" s="120"/>
      <c r="E53" s="121" t="s">
        <v>106</v>
      </c>
      <c r="F53" s="120"/>
      <c r="G53" s="122"/>
    </row>
    <row r="54" spans="3:7" ht="11.25" customHeight="1" collapsed="1">
      <c r="C54" s="75"/>
      <c r="D54" s="4" t="s">
        <v>110</v>
      </c>
      <c r="E54" s="58"/>
      <c r="G54" s="119">
        <v>0</v>
      </c>
    </row>
    <row r="55" spans="3:7" ht="11.25" customHeight="1" hidden="1" outlineLevel="1">
      <c r="C55" s="75"/>
      <c r="D55" s="120"/>
      <c r="E55" s="121" t="s">
        <v>111</v>
      </c>
      <c r="F55" s="120"/>
      <c r="G55" s="122"/>
    </row>
    <row r="56" spans="5:7" ht="11.25" customHeight="1" collapsed="1">
      <c r="E56" s="58"/>
      <c r="G56" s="122"/>
    </row>
    <row r="57" spans="3:7" ht="11.25" customHeight="1">
      <c r="C57" s="53" t="s">
        <v>112</v>
      </c>
      <c r="D57" s="65" t="s">
        <v>113</v>
      </c>
      <c r="E57" s="58"/>
      <c r="G57" s="122"/>
    </row>
    <row r="58" spans="3:9" ht="11.25" customHeight="1">
      <c r="C58" s="113"/>
      <c r="D58" s="114"/>
      <c r="E58" s="126"/>
      <c r="F58" s="115"/>
      <c r="G58" s="127"/>
      <c r="H58" s="113"/>
      <c r="I58" s="115"/>
    </row>
    <row r="59" spans="5:7" ht="11.25" customHeight="1">
      <c r="E59" s="58"/>
      <c r="G59" s="122"/>
    </row>
    <row r="60" spans="3:7" ht="11.25" customHeight="1">
      <c r="C60" s="75"/>
      <c r="D60" s="4" t="s">
        <v>114</v>
      </c>
      <c r="E60" s="58"/>
      <c r="G60" s="119">
        <v>-2</v>
      </c>
    </row>
    <row r="61" spans="3:7" ht="11.25" customHeight="1" hidden="1" outlineLevel="1">
      <c r="C61" s="75"/>
      <c r="D61" s="120"/>
      <c r="E61" s="121" t="s">
        <v>115</v>
      </c>
      <c r="F61" s="120"/>
      <c r="G61" s="122"/>
    </row>
    <row r="62" spans="3:7" ht="11.25" customHeight="1" collapsed="1">
      <c r="C62" s="75"/>
      <c r="D62" s="4" t="s">
        <v>116</v>
      </c>
      <c r="E62" s="58"/>
      <c r="G62" s="119">
        <v>0</v>
      </c>
    </row>
    <row r="63" spans="3:7" ht="11.25" customHeight="1" hidden="1" outlineLevel="1">
      <c r="C63" s="75"/>
      <c r="D63" s="120"/>
      <c r="E63" s="121" t="s">
        <v>115</v>
      </c>
      <c r="F63" s="120"/>
      <c r="G63" s="122"/>
    </row>
    <row r="64" spans="3:7" ht="11.25" customHeight="1" collapsed="1">
      <c r="C64" s="75"/>
      <c r="D64" s="4" t="s">
        <v>117</v>
      </c>
      <c r="E64" s="58"/>
      <c r="G64" s="119">
        <v>-2</v>
      </c>
    </row>
    <row r="65" spans="3:7" ht="11.25" customHeight="1" hidden="1" outlineLevel="1">
      <c r="C65" s="75"/>
      <c r="D65" s="120"/>
      <c r="E65" s="121" t="s">
        <v>118</v>
      </c>
      <c r="F65" s="120"/>
      <c r="G65" s="119">
        <v>0</v>
      </c>
    </row>
    <row r="66" spans="3:7" ht="11.25" customHeight="1" collapsed="1">
      <c r="C66" s="75"/>
      <c r="D66" s="4" t="s">
        <v>119</v>
      </c>
      <c r="E66" s="58"/>
      <c r="G66" s="119">
        <v>-2</v>
      </c>
    </row>
    <row r="67" spans="3:7" ht="11.25" customHeight="1" hidden="1" outlineLevel="1">
      <c r="C67" s="75"/>
      <c r="D67" s="120"/>
      <c r="E67" s="121" t="s">
        <v>115</v>
      </c>
      <c r="F67" s="120"/>
      <c r="G67" s="119">
        <v>0</v>
      </c>
    </row>
    <row r="68" spans="3:7" ht="11.25" customHeight="1" collapsed="1">
      <c r="C68" s="75"/>
      <c r="D68" s="4" t="s">
        <v>120</v>
      </c>
      <c r="E68" s="58"/>
      <c r="G68" s="119">
        <v>-2</v>
      </c>
    </row>
    <row r="69" spans="3:7" ht="11.25" customHeight="1" hidden="1" outlineLevel="1">
      <c r="C69" s="75"/>
      <c r="D69" s="120"/>
      <c r="E69" s="121" t="s">
        <v>115</v>
      </c>
      <c r="F69" s="120"/>
      <c r="G69" s="119">
        <v>0</v>
      </c>
    </row>
    <row r="70" spans="3:7" ht="11.25" customHeight="1" collapsed="1">
      <c r="C70" s="75"/>
      <c r="D70" s="4" t="s">
        <v>121</v>
      </c>
      <c r="E70" s="58"/>
      <c r="G70" s="119">
        <v>-2</v>
      </c>
    </row>
    <row r="71" spans="3:7" ht="11.25" customHeight="1" hidden="1" outlineLevel="1">
      <c r="C71" s="75"/>
      <c r="D71" s="120"/>
      <c r="E71" s="121" t="s">
        <v>115</v>
      </c>
      <c r="F71" s="120"/>
      <c r="G71" s="119">
        <v>0</v>
      </c>
    </row>
    <row r="72" spans="3:7" ht="11.25" customHeight="1" collapsed="1">
      <c r="C72" s="75"/>
      <c r="D72" s="4" t="s">
        <v>122</v>
      </c>
      <c r="E72" s="58"/>
      <c r="G72" s="119">
        <v>0</v>
      </c>
    </row>
    <row r="73" spans="3:7" ht="11.25" customHeight="1" hidden="1" outlineLevel="1">
      <c r="C73" s="75"/>
      <c r="D73" s="120"/>
      <c r="E73" s="121" t="s">
        <v>123</v>
      </c>
      <c r="F73" s="120"/>
      <c r="G73" s="119">
        <v>0</v>
      </c>
    </row>
    <row r="74" spans="3:7" ht="11.25" customHeight="1" collapsed="1">
      <c r="C74" s="75"/>
      <c r="D74" s="4" t="s">
        <v>124</v>
      </c>
      <c r="E74" s="58"/>
      <c r="G74" s="119">
        <v>0</v>
      </c>
    </row>
    <row r="75" spans="3:7" ht="11.25" customHeight="1" hidden="1" outlineLevel="1">
      <c r="C75" s="75"/>
      <c r="D75" s="120"/>
      <c r="E75" s="121" t="s">
        <v>118</v>
      </c>
      <c r="F75" s="120"/>
      <c r="G75" s="119">
        <v>0</v>
      </c>
    </row>
    <row r="76" spans="3:7" ht="11.25" customHeight="1" collapsed="1">
      <c r="C76" s="75"/>
      <c r="D76" s="4" t="s">
        <v>125</v>
      </c>
      <c r="E76" s="58"/>
      <c r="G76" s="119">
        <v>0</v>
      </c>
    </row>
    <row r="77" spans="3:7" ht="11.25" customHeight="1" hidden="1" outlineLevel="1">
      <c r="C77" s="75"/>
      <c r="D77" s="120"/>
      <c r="E77" s="121" t="s">
        <v>126</v>
      </c>
      <c r="F77" s="120"/>
      <c r="G77" s="119">
        <v>0</v>
      </c>
    </row>
    <row r="78" spans="3:7" ht="11.25" customHeight="1" collapsed="1">
      <c r="C78" s="75"/>
      <c r="D78" s="4" t="s">
        <v>127</v>
      </c>
      <c r="E78" s="58"/>
      <c r="G78" s="119">
        <v>0</v>
      </c>
    </row>
    <row r="79" spans="3:7" ht="11.25" customHeight="1" hidden="1" outlineLevel="1">
      <c r="C79" s="75"/>
      <c r="D79" s="120"/>
      <c r="E79" s="121" t="s">
        <v>118</v>
      </c>
      <c r="F79" s="120"/>
      <c r="G79" s="119">
        <v>0</v>
      </c>
    </row>
    <row r="80" spans="3:7" ht="11.25" customHeight="1" collapsed="1">
      <c r="C80" s="75"/>
      <c r="D80" s="4" t="s">
        <v>128</v>
      </c>
      <c r="E80" s="58"/>
      <c r="G80" s="119">
        <v>0</v>
      </c>
    </row>
    <row r="81" spans="3:7" ht="11.25" customHeight="1" hidden="1" outlineLevel="1">
      <c r="C81" s="75"/>
      <c r="D81" s="120"/>
      <c r="E81" s="121" t="s">
        <v>118</v>
      </c>
      <c r="F81" s="120"/>
      <c r="G81" s="119">
        <v>0</v>
      </c>
    </row>
    <row r="82" spans="3:7" ht="11.25" customHeight="1" collapsed="1">
      <c r="C82" s="75"/>
      <c r="D82" s="4" t="s">
        <v>129</v>
      </c>
      <c r="E82" s="58"/>
      <c r="G82" s="119">
        <v>0</v>
      </c>
    </row>
    <row r="83" spans="3:7" ht="11.25" customHeight="1" hidden="1" outlineLevel="1">
      <c r="C83" s="75"/>
      <c r="D83" s="120"/>
      <c r="E83" s="121" t="s">
        <v>118</v>
      </c>
      <c r="F83" s="120"/>
      <c r="G83" s="118"/>
    </row>
    <row r="84" spans="3:9" ht="7.5" customHeight="1" collapsed="1">
      <c r="C84" s="128"/>
      <c r="D84" s="35"/>
      <c r="E84" s="35"/>
      <c r="F84" s="35"/>
      <c r="G84" s="129"/>
      <c r="H84" s="128"/>
      <c r="I84" s="35"/>
    </row>
    <row r="85" spans="4:8" ht="12.75" customHeight="1">
      <c r="D85" s="130"/>
      <c r="E85" s="65" t="s">
        <v>130</v>
      </c>
      <c r="F85" s="48"/>
      <c r="G85" s="131">
        <f>SUM(G21:G83)</f>
        <v>-10</v>
      </c>
      <c r="H85" s="128" t="s">
        <v>131</v>
      </c>
    </row>
    <row r="86" spans="4:8" ht="12.75" customHeight="1">
      <c r="D86" s="35"/>
      <c r="E86"/>
      <c r="F86" s="132" t="s">
        <v>132</v>
      </c>
      <c r="G86" s="133"/>
      <c r="H86" s="128"/>
    </row>
    <row r="87" ht="12.75" customHeight="1">
      <c r="D87" s="65" t="s">
        <v>133</v>
      </c>
    </row>
    <row r="88" spans="4:8" ht="12.75" customHeight="1">
      <c r="D88" s="74" t="s">
        <v>134</v>
      </c>
      <c r="E88" s="74"/>
      <c r="F88" s="74"/>
      <c r="G88" s="134">
        <f>(54+G85)/108</f>
        <v>0.4074074074074074</v>
      </c>
      <c r="H88" s="3" t="s">
        <v>135</v>
      </c>
    </row>
    <row r="89" spans="4:9" ht="12.75" customHeight="1">
      <c r="D89" s="74"/>
      <c r="E89" s="74" t="s">
        <v>136</v>
      </c>
      <c r="F89" s="74" t="s">
        <v>137</v>
      </c>
      <c r="H89" s="135"/>
      <c r="I89" s="5"/>
    </row>
    <row r="90" spans="4:9" ht="12.75" customHeight="1">
      <c r="D90" s="65" t="s">
        <v>138</v>
      </c>
      <c r="E90"/>
      <c r="F90" s="76"/>
      <c r="G90" s="136">
        <f>GUIDE!G36</f>
        <v>0.7</v>
      </c>
      <c r="H90" s="3" t="s">
        <v>139</v>
      </c>
      <c r="I90"/>
    </row>
    <row r="91" spans="4:9" ht="12.75" customHeight="1">
      <c r="D91" s="65"/>
      <c r="E91"/>
      <c r="F91" s="137" t="s">
        <v>140</v>
      </c>
      <c r="G91" s="138" t="s">
        <v>38</v>
      </c>
      <c r="H91" s="135"/>
      <c r="I91" s="5"/>
    </row>
    <row r="92" spans="5:9" ht="12.75" customHeight="1">
      <c r="E92" s="5"/>
      <c r="F92"/>
      <c r="G92" s="136">
        <f>GUIDE!G38</f>
        <v>1.1</v>
      </c>
      <c r="H92" s="3" t="s">
        <v>141</v>
      </c>
      <c r="I92" s="5"/>
    </row>
    <row r="93" spans="5:9" ht="8.25" customHeight="1">
      <c r="E93" s="5"/>
      <c r="F93" s="76"/>
      <c r="H93" s="135"/>
      <c r="I93" s="5"/>
    </row>
    <row r="94" spans="4:9" ht="12.75" customHeight="1">
      <c r="D94" s="139"/>
      <c r="E94" s="140"/>
      <c r="F94" s="141"/>
      <c r="G94" s="140"/>
      <c r="H94" s="142"/>
      <c r="I94" s="5"/>
    </row>
    <row r="95" spans="4:8" ht="16.5" customHeight="1">
      <c r="D95" s="143"/>
      <c r="E95" s="90" t="s">
        <v>40</v>
      </c>
      <c r="F95" s="48"/>
      <c r="G95" s="92">
        <f>(G92-G90)*G88+G90</f>
        <v>0.8629629629629629</v>
      </c>
      <c r="H95" s="144"/>
    </row>
    <row r="96" spans="4:8" ht="12.75" customHeight="1">
      <c r="D96" s="145"/>
      <c r="E96" s="115"/>
      <c r="F96" s="146" t="s">
        <v>142</v>
      </c>
      <c r="G96" s="116"/>
      <c r="H96" s="147"/>
    </row>
  </sheetData>
  <sheetProtection selectLockedCells="1" selectUnlockedCells="1"/>
  <dataValidations count="1">
    <dataValidation type="list" operator="equal" allowBlank="1" showErrorMessage="1" errorTitle="Erreur" error="Saisir une valeur comprise entre :&#10;+2 = Très complexe&#10;+1 = Complexe&#10;+0 = Normale&#10;-1 =  Simple&#10;-2 = Trés simple" sqref="G8 G10 G12 G14 G16 G22 G24 G26 G28 G30 G32 G34 G40 G42 G44 G46 G48 G50 G52 G54 G60 G62 G64:G82">
      <formula1>"+2,+1,+0,-1,-2"</formula1>
    </dataValidation>
  </dataValidations>
  <printOptions horizontalCentered="1"/>
  <pageMargins left="0.39375" right="0.39375" top="0.39375" bottom="0.19652777777777777" header="0.39375" footer="0.5118055555555555"/>
  <pageSetup horizontalDpi="300" verticalDpi="300" orientation="portrait" paperSize="9" r:id="rId3"/>
  <rowBreaks count="1" manualBreakCount="1">
    <brk id="108" max="255" man="1"/>
  </rowBreaks>
  <legacyDrawing r:id="rId2"/>
</worksheet>
</file>

<file path=xl/worksheets/sheet3.xml><?xml version="1.0" encoding="utf-8"?>
<worksheet xmlns="http://schemas.openxmlformats.org/spreadsheetml/2006/main" xmlns:r="http://schemas.openxmlformats.org/officeDocument/2006/relationships">
  <dimension ref="A1:IV48"/>
  <sheetViews>
    <sheetView zoomScaleSheetLayoutView="100" zoomScalePageLayoutView="0" workbookViewId="0" topLeftCell="A1">
      <pane ySplit="2" topLeftCell="A9" activePane="bottomLeft" state="frozen"/>
      <selection pane="topLeft" activeCell="A1" sqref="A1"/>
      <selection pane="bottomLeft" activeCell="H40" sqref="H40"/>
    </sheetView>
  </sheetViews>
  <sheetFormatPr defaultColWidth="11.421875" defaultRowHeight="13.5" customHeight="1"/>
  <cols>
    <col min="1" max="1" width="0" style="1" hidden="1" customWidth="1"/>
    <col min="2" max="2" width="4.57421875" style="148" customWidth="1"/>
    <col min="3" max="3" width="12.57421875" style="0" customWidth="1"/>
    <col min="4" max="4" width="13.421875" style="0" customWidth="1"/>
    <col min="5" max="5" width="13.57421875" style="0" customWidth="1"/>
    <col min="6" max="6" width="12.00390625" style="0" customWidth="1"/>
    <col min="8" max="8" width="5.140625" style="0" customWidth="1"/>
    <col min="9" max="9" width="6.28125" style="6" customWidth="1"/>
    <col min="10" max="10" width="6.140625" style="0" customWidth="1"/>
    <col min="11" max="11" width="5.140625" style="59" customWidth="1"/>
    <col min="12" max="12" width="6.140625" style="59" customWidth="1"/>
    <col min="13" max="13" width="38.57421875" style="59" customWidth="1"/>
    <col min="14" max="14" width="8.140625" style="6" customWidth="1"/>
    <col min="15" max="15" width="7.28125" style="6" customWidth="1"/>
    <col min="16" max="16" width="4.140625" style="6" customWidth="1"/>
  </cols>
  <sheetData>
    <row r="1" spans="2:16" s="149" customFormat="1" ht="12.75" customHeight="1">
      <c r="B1" s="197"/>
      <c r="C1" s="9"/>
      <c r="F1" s="150"/>
      <c r="I1"/>
      <c r="J1"/>
      <c r="K1"/>
      <c r="L1"/>
      <c r="M1"/>
      <c r="N1"/>
      <c r="O1"/>
      <c r="P1" s="4"/>
    </row>
    <row r="2" spans="2:16" s="149" customFormat="1" ht="12.75" customHeight="1">
      <c r="B2" s="197"/>
      <c r="C2" s="61"/>
      <c r="I2"/>
      <c r="J2"/>
      <c r="K2"/>
      <c r="L2"/>
      <c r="M2"/>
      <c r="N2"/>
      <c r="O2"/>
      <c r="P2" s="4"/>
    </row>
    <row r="3" spans="2:16" ht="12.75">
      <c r="B3" s="2"/>
      <c r="C3" s="65" t="s">
        <v>143</v>
      </c>
      <c r="I3"/>
      <c r="K3"/>
      <c r="L3"/>
      <c r="M3"/>
      <c r="N3"/>
      <c r="O3"/>
      <c r="P3" s="4"/>
    </row>
    <row r="4" spans="2:16" ht="12.75">
      <c r="B4" s="2"/>
      <c r="C4" s="65" t="s">
        <v>144</v>
      </c>
      <c r="I4"/>
      <c r="K4"/>
      <c r="L4"/>
      <c r="M4"/>
      <c r="N4"/>
      <c r="O4"/>
      <c r="P4" s="4"/>
    </row>
    <row r="5" spans="2:16" ht="12.75">
      <c r="B5" s="2"/>
      <c r="C5" t="s">
        <v>145</v>
      </c>
      <c r="I5"/>
      <c r="K5"/>
      <c r="L5"/>
      <c r="M5"/>
      <c r="N5"/>
      <c r="O5"/>
      <c r="P5" s="4"/>
    </row>
    <row r="6" spans="9:16" ht="7.5" customHeight="1">
      <c r="I6"/>
      <c r="K6"/>
      <c r="L6"/>
      <c r="M6"/>
      <c r="N6"/>
      <c r="O6"/>
      <c r="P6" s="4"/>
    </row>
    <row r="7" spans="1:256" s="4" customFormat="1" ht="7.5" customHeight="1">
      <c r="A7" s="1"/>
      <c r="B7" s="148"/>
      <c r="C7"/>
      <c r="D7"/>
      <c r="E7"/>
      <c r="F7"/>
      <c r="G7" s="70"/>
      <c r="H7" s="151"/>
      <c r="I7"/>
      <c r="J7"/>
      <c r="K7"/>
      <c r="L7"/>
      <c r="M7"/>
      <c r="N7"/>
      <c r="O7"/>
      <c r="IH7"/>
      <c r="II7"/>
      <c r="IJ7"/>
      <c r="IK7"/>
      <c r="IL7"/>
      <c r="IM7"/>
      <c r="IN7"/>
      <c r="IO7"/>
      <c r="IP7"/>
      <c r="IQ7"/>
      <c r="IR7"/>
      <c r="IS7"/>
      <c r="IT7"/>
      <c r="IU7"/>
      <c r="IV7"/>
    </row>
    <row r="8" spans="1:256" s="4" customFormat="1" ht="19.5" customHeight="1">
      <c r="A8" s="1"/>
      <c r="B8" s="2"/>
      <c r="C8" s="152" t="s">
        <v>215</v>
      </c>
      <c r="D8"/>
      <c r="E8" s="153"/>
      <c r="F8"/>
      <c r="G8" s="70"/>
      <c r="H8" s="151"/>
      <c r="I8"/>
      <c r="J8"/>
      <c r="K8"/>
      <c r="L8" s="65" t="s">
        <v>146</v>
      </c>
      <c r="M8"/>
      <c r="N8"/>
      <c r="O8"/>
      <c r="P8" s="40"/>
      <c r="IH8"/>
      <c r="II8"/>
      <c r="IJ8"/>
      <c r="IK8"/>
      <c r="IL8"/>
      <c r="IM8"/>
      <c r="IN8"/>
      <c r="IO8"/>
      <c r="IP8"/>
      <c r="IQ8"/>
      <c r="IR8"/>
      <c r="IS8"/>
      <c r="IT8"/>
      <c r="IU8"/>
      <c r="IV8"/>
    </row>
    <row r="9" spans="1:256" s="4" customFormat="1" ht="9" customHeight="1">
      <c r="A9" s="1"/>
      <c r="B9" s="148"/>
      <c r="C9"/>
      <c r="D9"/>
      <c r="E9"/>
      <c r="F9"/>
      <c r="G9" s="70"/>
      <c r="H9" s="151"/>
      <c r="I9" s="151"/>
      <c r="J9"/>
      <c r="K9" s="59"/>
      <c r="L9"/>
      <c r="M9" s="59"/>
      <c r="N9" s="6"/>
      <c r="O9" s="6"/>
      <c r="P9" s="40"/>
      <c r="IH9"/>
      <c r="II9"/>
      <c r="IJ9"/>
      <c r="IK9"/>
      <c r="IL9"/>
      <c r="IM9"/>
      <c r="IN9"/>
      <c r="IO9"/>
      <c r="IP9"/>
      <c r="IQ9"/>
      <c r="IR9"/>
      <c r="IS9"/>
      <c r="IT9"/>
      <c r="IU9"/>
      <c r="IV9"/>
    </row>
    <row r="10" spans="2:16" ht="13.5" customHeight="1">
      <c r="B10" s="1"/>
      <c r="E10" s="56"/>
      <c r="I10"/>
      <c r="J10" s="154" t="s">
        <v>147</v>
      </c>
      <c r="K10" s="155" t="s">
        <v>148</v>
      </c>
      <c r="L10" s="156" t="s">
        <v>149</v>
      </c>
      <c r="M10" s="155" t="s">
        <v>150</v>
      </c>
      <c r="N10" s="155" t="s">
        <v>151</v>
      </c>
      <c r="O10" s="157" t="s">
        <v>152</v>
      </c>
      <c r="P10" s="40"/>
    </row>
    <row r="11" spans="2:15" ht="18.75" customHeight="1">
      <c r="B11" s="2"/>
      <c r="E11" s="56"/>
      <c r="I11" s="151"/>
      <c r="K11" s="158" t="s">
        <v>153</v>
      </c>
      <c r="L11" s="159"/>
      <c r="M11" s="160" t="s">
        <v>154</v>
      </c>
      <c r="N11" s="161"/>
      <c r="O11" s="162" t="s">
        <v>155</v>
      </c>
    </row>
    <row r="12" spans="2:16" ht="13.5" customHeight="1">
      <c r="B12" s="2"/>
      <c r="C12" s="163" t="s">
        <v>156</v>
      </c>
      <c r="E12" s="164" t="s">
        <v>157</v>
      </c>
      <c r="I12" s="151"/>
      <c r="K12" s="65" t="str">
        <f>M12</f>
        <v>10- LE DOMAINE DU LOGEMENT ET DE L'HEBERGEMENT</v>
      </c>
      <c r="L12" s="165" t="s">
        <v>158</v>
      </c>
      <c r="M12" s="65" t="s">
        <v>16</v>
      </c>
      <c r="N12" s="53"/>
      <c r="O12" s="166"/>
      <c r="P12"/>
    </row>
    <row r="13" spans="2:16" ht="13.5" customHeight="1">
      <c r="B13" s="1"/>
      <c r="F13" s="167" t="s">
        <v>30</v>
      </c>
      <c r="I13" s="151"/>
      <c r="K13" s="168"/>
      <c r="L13" s="165">
        <v>11</v>
      </c>
      <c r="M13" s="4" t="s">
        <v>159</v>
      </c>
      <c r="N13" s="75">
        <v>0.6000000000000001</v>
      </c>
      <c r="O13" s="169">
        <v>1.1</v>
      </c>
      <c r="P13"/>
    </row>
    <row r="14" spans="3:16" ht="12.75">
      <c r="C14" s="163" t="s">
        <v>160</v>
      </c>
      <c r="D14" s="75" t="s">
        <v>161</v>
      </c>
      <c r="E14" s="3" t="s">
        <v>162</v>
      </c>
      <c r="F14" s="167" t="s">
        <v>163</v>
      </c>
      <c r="I14" s="151"/>
      <c r="K14" s="168"/>
      <c r="L14" s="165">
        <v>12</v>
      </c>
      <c r="M14" s="4" t="s">
        <v>19</v>
      </c>
      <c r="N14" s="75">
        <v>0.7</v>
      </c>
      <c r="O14" s="169">
        <v>1.2</v>
      </c>
      <c r="P14"/>
    </row>
    <row r="15" spans="2:16" ht="12.75">
      <c r="B15" s="2"/>
      <c r="C15" s="170" t="s">
        <v>164</v>
      </c>
      <c r="D15" s="75" t="s">
        <v>165</v>
      </c>
      <c r="E15" s="3" t="s">
        <v>166</v>
      </c>
      <c r="F15" s="167" t="s">
        <v>167</v>
      </c>
      <c r="I15" s="151"/>
      <c r="K15" s="171"/>
      <c r="L15" s="159">
        <v>13</v>
      </c>
      <c r="M15" s="95" t="s">
        <v>168</v>
      </c>
      <c r="N15" s="172">
        <v>0.8</v>
      </c>
      <c r="O15" s="173">
        <v>1.3</v>
      </c>
      <c r="P15"/>
    </row>
    <row r="16" spans="2:16" ht="12.75">
      <c r="B16" s="2"/>
      <c r="C16" s="174"/>
      <c r="D16" s="75"/>
      <c r="E16" s="3"/>
      <c r="F16" s="175"/>
      <c r="I16" s="39"/>
      <c r="K16" s="65" t="str">
        <f>M16</f>
        <v>20- LE DOMAINE TERTIAIRE ET COMMERCIAL</v>
      </c>
      <c r="L16" s="165" t="s">
        <v>169</v>
      </c>
      <c r="M16" s="65" t="s">
        <v>170</v>
      </c>
      <c r="N16" s="53"/>
      <c r="O16" s="166"/>
      <c r="P16"/>
    </row>
    <row r="17" spans="1:256" s="180" customFormat="1" ht="12.75">
      <c r="A17" s="1"/>
      <c r="B17" s="148"/>
      <c r="C17" s="176">
        <v>13</v>
      </c>
      <c r="D17" s="177"/>
      <c r="E17" s="178">
        <v>50000</v>
      </c>
      <c r="F17" s="179">
        <f aca="true" t="shared" si="0" ref="F17:F47">E18</f>
        <v>100000</v>
      </c>
      <c r="I17" s="39"/>
      <c r="J17"/>
      <c r="K17" s="168"/>
      <c r="L17" s="165">
        <v>21</v>
      </c>
      <c r="M17" s="4" t="s">
        <v>171</v>
      </c>
      <c r="N17" s="75">
        <v>0.6000000000000001</v>
      </c>
      <c r="O17" s="169">
        <v>1.5</v>
      </c>
      <c r="P17"/>
      <c r="IH17"/>
      <c r="II17"/>
      <c r="IJ17"/>
      <c r="IK17"/>
      <c r="IL17"/>
      <c r="IM17"/>
      <c r="IN17"/>
      <c r="IO17"/>
      <c r="IP17"/>
      <c r="IQ17"/>
      <c r="IR17"/>
      <c r="IS17"/>
      <c r="IT17"/>
      <c r="IU17"/>
      <c r="IV17"/>
    </row>
    <row r="18" spans="1:256" s="180" customFormat="1" ht="12.75">
      <c r="A18" s="1"/>
      <c r="B18" s="148"/>
      <c r="C18" s="176">
        <v>13</v>
      </c>
      <c r="D18" s="181" t="s">
        <v>172</v>
      </c>
      <c r="E18" s="178">
        <v>100000</v>
      </c>
      <c r="F18" s="179">
        <f t="shared" si="0"/>
        <v>150000</v>
      </c>
      <c r="I18" s="39"/>
      <c r="J18"/>
      <c r="K18" s="171"/>
      <c r="L18" s="159">
        <v>22</v>
      </c>
      <c r="M18" s="95" t="s">
        <v>173</v>
      </c>
      <c r="N18" s="172">
        <v>0.7</v>
      </c>
      <c r="O18" s="173">
        <v>1.4</v>
      </c>
      <c r="P18"/>
      <c r="IH18"/>
      <c r="II18"/>
      <c r="IJ18"/>
      <c r="IK18"/>
      <c r="IL18"/>
      <c r="IM18"/>
      <c r="IN18"/>
      <c r="IO18"/>
      <c r="IP18"/>
      <c r="IQ18"/>
      <c r="IR18"/>
      <c r="IS18"/>
      <c r="IT18"/>
      <c r="IU18"/>
      <c r="IV18"/>
    </row>
    <row r="19" spans="1:256" s="180" customFormat="1" ht="12.75">
      <c r="A19" s="1"/>
      <c r="B19" s="148"/>
      <c r="C19" s="176">
        <v>13</v>
      </c>
      <c r="D19" s="182" t="s">
        <v>174</v>
      </c>
      <c r="E19" s="178">
        <v>150000</v>
      </c>
      <c r="F19" s="179">
        <f t="shared" si="0"/>
        <v>210000</v>
      </c>
      <c r="I19" s="6"/>
      <c r="J19"/>
      <c r="K19" s="65" t="str">
        <f>M19</f>
        <v>30- LE DOMAINE DE LA SANTE</v>
      </c>
      <c r="L19" s="183" t="s">
        <v>175</v>
      </c>
      <c r="M19" s="184" t="s">
        <v>176</v>
      </c>
      <c r="N19" s="185"/>
      <c r="O19" s="186"/>
      <c r="P19"/>
      <c r="IH19"/>
      <c r="II19"/>
      <c r="IJ19"/>
      <c r="IK19"/>
      <c r="IL19"/>
      <c r="IM19"/>
      <c r="IN19"/>
      <c r="IO19"/>
      <c r="IP19"/>
      <c r="IQ19"/>
      <c r="IR19"/>
      <c r="IS19"/>
      <c r="IT19"/>
      <c r="IU19"/>
      <c r="IV19"/>
    </row>
    <row r="20" spans="1:256" s="180" customFormat="1" ht="12.75">
      <c r="A20" s="1"/>
      <c r="B20" s="148"/>
      <c r="C20" s="176">
        <v>13</v>
      </c>
      <c r="D20" s="182" t="s">
        <v>177</v>
      </c>
      <c r="E20" s="178">
        <v>210000</v>
      </c>
      <c r="F20" s="179">
        <f t="shared" si="0"/>
        <v>280000</v>
      </c>
      <c r="I20" s="6"/>
      <c r="J20"/>
      <c r="K20" s="168"/>
      <c r="L20" s="165">
        <v>31</v>
      </c>
      <c r="M20" s="4" t="s">
        <v>178</v>
      </c>
      <c r="N20" s="75">
        <v>0.8</v>
      </c>
      <c r="O20" s="169">
        <v>1.3</v>
      </c>
      <c r="P20"/>
      <c r="IH20"/>
      <c r="II20"/>
      <c r="IJ20"/>
      <c r="IK20"/>
      <c r="IL20"/>
      <c r="IM20"/>
      <c r="IN20"/>
      <c r="IO20"/>
      <c r="IP20"/>
      <c r="IQ20"/>
      <c r="IR20"/>
      <c r="IS20"/>
      <c r="IT20"/>
      <c r="IU20"/>
      <c r="IV20"/>
    </row>
    <row r="21" spans="1:256" s="180" customFormat="1" ht="12.75">
      <c r="A21" s="1"/>
      <c r="B21" s="148"/>
      <c r="C21" s="176">
        <v>13</v>
      </c>
      <c r="D21" s="182" t="s">
        <v>179</v>
      </c>
      <c r="E21" s="178">
        <v>280000</v>
      </c>
      <c r="F21" s="179">
        <f t="shared" si="0"/>
        <v>360000</v>
      </c>
      <c r="I21" s="6"/>
      <c r="J21"/>
      <c r="K21" s="168"/>
      <c r="L21" s="165">
        <v>32</v>
      </c>
      <c r="M21" s="4" t="s">
        <v>180</v>
      </c>
      <c r="N21" s="75">
        <v>0.9</v>
      </c>
      <c r="O21" s="169">
        <v>1.4</v>
      </c>
      <c r="P21"/>
      <c r="IH21"/>
      <c r="II21"/>
      <c r="IJ21"/>
      <c r="IK21"/>
      <c r="IL21"/>
      <c r="IM21"/>
      <c r="IN21"/>
      <c r="IO21"/>
      <c r="IP21"/>
      <c r="IQ21"/>
      <c r="IR21"/>
      <c r="IS21"/>
      <c r="IT21"/>
      <c r="IU21"/>
      <c r="IV21"/>
    </row>
    <row r="22" spans="1:256" s="180" customFormat="1" ht="12.75">
      <c r="A22" s="1"/>
      <c r="B22" s="148"/>
      <c r="C22" s="176">
        <v>13</v>
      </c>
      <c r="D22" s="181"/>
      <c r="E22" s="178">
        <v>360000</v>
      </c>
      <c r="F22" s="179">
        <f t="shared" si="0"/>
        <v>736000</v>
      </c>
      <c r="I22" s="6"/>
      <c r="J22"/>
      <c r="K22" s="168"/>
      <c r="L22" s="165">
        <v>33</v>
      </c>
      <c r="M22" s="4" t="s">
        <v>181</v>
      </c>
      <c r="N22" s="75">
        <v>1.1</v>
      </c>
      <c r="O22" s="169">
        <v>1.6</v>
      </c>
      <c r="P22"/>
      <c r="IH22"/>
      <c r="II22"/>
      <c r="IJ22"/>
      <c r="IK22"/>
      <c r="IL22"/>
      <c r="IM22"/>
      <c r="IN22"/>
      <c r="IO22"/>
      <c r="IP22"/>
      <c r="IQ22"/>
      <c r="IR22"/>
      <c r="IS22"/>
      <c r="IT22"/>
      <c r="IU22"/>
      <c r="IV22"/>
    </row>
    <row r="23" spans="2:16" ht="12.75">
      <c r="B23" s="1"/>
      <c r="C23" s="187">
        <v>13</v>
      </c>
      <c r="D23" s="188">
        <v>3000000</v>
      </c>
      <c r="E23" s="189">
        <v>736000</v>
      </c>
      <c r="F23" s="179">
        <f t="shared" si="0"/>
        <v>981000</v>
      </c>
      <c r="I23" s="190"/>
      <c r="K23" s="171"/>
      <c r="L23" s="159">
        <v>34</v>
      </c>
      <c r="M23" s="95" t="s">
        <v>182</v>
      </c>
      <c r="N23" s="172">
        <v>1.3</v>
      </c>
      <c r="O23" s="173">
        <v>1.8</v>
      </c>
      <c r="P23"/>
    </row>
    <row r="24" spans="2:16" ht="12.75">
      <c r="B24" s="2"/>
      <c r="C24" s="191">
        <v>12.25</v>
      </c>
      <c r="D24" s="188">
        <v>4000000</v>
      </c>
      <c r="E24" s="189">
        <v>981000</v>
      </c>
      <c r="F24" s="179">
        <f t="shared" si="0"/>
        <v>1230000</v>
      </c>
      <c r="I24" s="190"/>
      <c r="K24" s="65" t="str">
        <f>M24</f>
        <v>40- LE DOMAINE DE L'ENSEIGNEMENT RECHERCHE</v>
      </c>
      <c r="L24" s="165" t="s">
        <v>183</v>
      </c>
      <c r="M24" s="40" t="s">
        <v>184</v>
      </c>
      <c r="N24" s="192"/>
      <c r="O24" s="166"/>
      <c r="P24"/>
    </row>
    <row r="25" spans="2:16" ht="12.75">
      <c r="B25" s="2"/>
      <c r="C25" s="191">
        <v>11.7</v>
      </c>
      <c r="D25" s="188">
        <v>5000000</v>
      </c>
      <c r="E25" s="189">
        <v>1230000</v>
      </c>
      <c r="F25" s="179">
        <f t="shared" si="0"/>
        <v>1470000</v>
      </c>
      <c r="K25" s="168"/>
      <c r="L25" s="165">
        <v>41</v>
      </c>
      <c r="M25" s="4" t="s">
        <v>185</v>
      </c>
      <c r="N25" s="75">
        <v>0.7</v>
      </c>
      <c r="O25" s="169">
        <v>1.3</v>
      </c>
      <c r="P25"/>
    </row>
    <row r="26" spans="3:16" ht="12.75">
      <c r="C26" s="191">
        <v>11.4</v>
      </c>
      <c r="D26" s="188">
        <v>6000000</v>
      </c>
      <c r="E26" s="189">
        <v>1470000</v>
      </c>
      <c r="F26" s="179">
        <f t="shared" si="0"/>
        <v>1720000</v>
      </c>
      <c r="I26" s="124"/>
      <c r="K26" s="168"/>
      <c r="L26" s="165">
        <v>42</v>
      </c>
      <c r="M26" s="4" t="s">
        <v>186</v>
      </c>
      <c r="N26" s="75">
        <v>0.8</v>
      </c>
      <c r="O26" s="169">
        <v>1.4</v>
      </c>
      <c r="P26"/>
    </row>
    <row r="27" spans="3:16" ht="12.75">
      <c r="C27" s="191">
        <v>11.2</v>
      </c>
      <c r="D27" s="188">
        <v>6999999.99999998</v>
      </c>
      <c r="E27" s="189">
        <v>1720000</v>
      </c>
      <c r="F27" s="179">
        <f t="shared" si="0"/>
        <v>1960000</v>
      </c>
      <c r="K27" s="168"/>
      <c r="L27" s="165">
        <v>43</v>
      </c>
      <c r="M27" s="4" t="s">
        <v>187</v>
      </c>
      <c r="N27" s="75">
        <v>0.9</v>
      </c>
      <c r="O27" s="169">
        <v>1.5</v>
      </c>
      <c r="P27"/>
    </row>
    <row r="28" spans="3:16" ht="12.75">
      <c r="C28" s="191">
        <v>11</v>
      </c>
      <c r="D28" s="188">
        <v>7999999.99999998</v>
      </c>
      <c r="E28" s="189">
        <v>1960000</v>
      </c>
      <c r="F28" s="179">
        <f t="shared" si="0"/>
        <v>2210000</v>
      </c>
      <c r="K28" s="171"/>
      <c r="L28" s="159">
        <v>44</v>
      </c>
      <c r="M28" s="95" t="s">
        <v>188</v>
      </c>
      <c r="N28" s="172">
        <v>1.3</v>
      </c>
      <c r="O28" s="173">
        <v>1.8</v>
      </c>
      <c r="P28"/>
    </row>
    <row r="29" spans="3:16" ht="12.75">
      <c r="C29" s="191">
        <v>10.8</v>
      </c>
      <c r="D29" s="188">
        <v>8999999.99999998</v>
      </c>
      <c r="E29" s="189">
        <v>2210000</v>
      </c>
      <c r="F29" s="179">
        <f t="shared" si="0"/>
        <v>2450000</v>
      </c>
      <c r="K29" s="65" t="str">
        <f>M29</f>
        <v>50- LE DOMAINE SOCIO-CULTUREL</v>
      </c>
      <c r="L29" s="165" t="s">
        <v>189</v>
      </c>
      <c r="M29" s="40" t="s">
        <v>190</v>
      </c>
      <c r="N29" s="192"/>
      <c r="O29" s="166"/>
      <c r="P29"/>
    </row>
    <row r="30" spans="3:16" ht="12.75">
      <c r="C30" s="191">
        <v>10.65</v>
      </c>
      <c r="D30" s="188">
        <v>9999999.99999997</v>
      </c>
      <c r="E30" s="189">
        <v>2450000</v>
      </c>
      <c r="F30" s="179">
        <f t="shared" si="0"/>
        <v>3680000</v>
      </c>
      <c r="K30" s="168"/>
      <c r="L30" s="165">
        <v>51</v>
      </c>
      <c r="M30" s="4" t="s">
        <v>191</v>
      </c>
      <c r="N30" s="75">
        <v>0.7</v>
      </c>
      <c r="O30" s="169">
        <v>1.1</v>
      </c>
      <c r="P30"/>
    </row>
    <row r="31" spans="3:16" ht="12.75">
      <c r="C31" s="191">
        <v>10.05</v>
      </c>
      <c r="D31" s="188">
        <v>15000000</v>
      </c>
      <c r="E31" s="189">
        <v>3680000</v>
      </c>
      <c r="F31" s="179">
        <f t="shared" si="0"/>
        <v>4910000</v>
      </c>
      <c r="K31" s="193"/>
      <c r="L31" s="165">
        <v>52</v>
      </c>
      <c r="M31" s="35" t="s">
        <v>192</v>
      </c>
      <c r="N31" s="194">
        <v>0.6000000000000001</v>
      </c>
      <c r="O31" s="169">
        <v>1.4</v>
      </c>
      <c r="P31"/>
    </row>
    <row r="32" spans="3:16" ht="12.75">
      <c r="C32" s="191">
        <v>9.7</v>
      </c>
      <c r="D32" s="188">
        <v>20000000</v>
      </c>
      <c r="E32" s="189">
        <v>4910000</v>
      </c>
      <c r="F32" s="179">
        <f t="shared" si="0"/>
        <v>6130000</v>
      </c>
      <c r="I32"/>
      <c r="K32" s="193"/>
      <c r="L32" s="165">
        <v>53</v>
      </c>
      <c r="M32" s="4" t="s">
        <v>193</v>
      </c>
      <c r="N32" s="75">
        <v>0.8</v>
      </c>
      <c r="O32" s="169">
        <v>1.6</v>
      </c>
      <c r="P32"/>
    </row>
    <row r="33" spans="3:16" ht="12.75">
      <c r="C33" s="191">
        <v>9.4</v>
      </c>
      <c r="D33" s="188">
        <v>25000000</v>
      </c>
      <c r="E33" s="189">
        <v>6130000</v>
      </c>
      <c r="F33" s="179">
        <f t="shared" si="0"/>
        <v>7360000</v>
      </c>
      <c r="I33"/>
      <c r="K33" s="168"/>
      <c r="L33" s="165">
        <v>54</v>
      </c>
      <c r="M33" s="4" t="s">
        <v>194</v>
      </c>
      <c r="N33" s="75">
        <v>1</v>
      </c>
      <c r="O33" s="169">
        <v>1.8</v>
      </c>
      <c r="P33"/>
    </row>
    <row r="34" spans="2:16" ht="12.75">
      <c r="B34" s="2"/>
      <c r="C34" s="191">
        <v>9.2</v>
      </c>
      <c r="D34" s="188">
        <v>30000000</v>
      </c>
      <c r="E34" s="189">
        <v>7360000</v>
      </c>
      <c r="F34" s="179">
        <f t="shared" si="0"/>
        <v>8590000</v>
      </c>
      <c r="I34"/>
      <c r="K34" s="171"/>
      <c r="L34" s="159">
        <v>55</v>
      </c>
      <c r="M34" s="95" t="s">
        <v>195</v>
      </c>
      <c r="N34" s="172">
        <v>0.9</v>
      </c>
      <c r="O34" s="173">
        <v>1.8</v>
      </c>
      <c r="P34"/>
    </row>
    <row r="35" spans="2:16" ht="12.75">
      <c r="B35" s="2"/>
      <c r="C35" s="191">
        <v>9</v>
      </c>
      <c r="D35" s="188">
        <v>35000000</v>
      </c>
      <c r="E35" s="189">
        <v>8590000</v>
      </c>
      <c r="F35" s="179">
        <f t="shared" si="0"/>
        <v>9810000</v>
      </c>
      <c r="I35"/>
      <c r="K35" s="65" t="str">
        <f>M35</f>
        <v>60- LE DOMAINE DES EQUIPEMENTS</v>
      </c>
      <c r="L35" s="165" t="s">
        <v>196</v>
      </c>
      <c r="M35" s="40" t="s">
        <v>197</v>
      </c>
      <c r="N35" s="192"/>
      <c r="O35" s="166"/>
      <c r="P35"/>
    </row>
    <row r="36" spans="3:16" ht="12.75">
      <c r="C36" s="191">
        <v>8.85</v>
      </c>
      <c r="D36" s="188">
        <v>40000000</v>
      </c>
      <c r="E36" s="189">
        <v>9810000</v>
      </c>
      <c r="F36" s="179">
        <f t="shared" si="0"/>
        <v>11000000</v>
      </c>
      <c r="I36"/>
      <c r="K36" s="168"/>
      <c r="L36" s="165">
        <v>61</v>
      </c>
      <c r="M36" s="4" t="s">
        <v>198</v>
      </c>
      <c r="N36" s="75">
        <v>0.8</v>
      </c>
      <c r="O36" s="169">
        <v>1.4</v>
      </c>
      <c r="P36"/>
    </row>
    <row r="37" spans="3:16" ht="12.75">
      <c r="C37" s="191">
        <v>8.75</v>
      </c>
      <c r="D37" s="188">
        <v>45000000</v>
      </c>
      <c r="E37" s="189">
        <v>11000000</v>
      </c>
      <c r="F37" s="179">
        <f t="shared" si="0"/>
        <v>12300000</v>
      </c>
      <c r="K37" s="168"/>
      <c r="L37" s="165">
        <v>62</v>
      </c>
      <c r="M37" s="4" t="s">
        <v>199</v>
      </c>
      <c r="N37" s="75">
        <v>0.7</v>
      </c>
      <c r="O37" s="169">
        <v>1.2</v>
      </c>
      <c r="P37"/>
    </row>
    <row r="38" spans="2:16" ht="12.75">
      <c r="B38" s="2"/>
      <c r="C38" s="191">
        <v>8.7</v>
      </c>
      <c r="D38" s="188">
        <v>50000000</v>
      </c>
      <c r="E38" s="189">
        <v>12300000</v>
      </c>
      <c r="F38" s="179">
        <f t="shared" si="0"/>
        <v>18400000</v>
      </c>
      <c r="K38" s="168"/>
      <c r="L38" s="165">
        <v>63</v>
      </c>
      <c r="M38" s="4" t="s">
        <v>200</v>
      </c>
      <c r="N38" s="75">
        <v>0.9</v>
      </c>
      <c r="O38" s="169">
        <v>1.4</v>
      </c>
      <c r="P38"/>
    </row>
    <row r="39" spans="2:16" ht="12.75">
      <c r="B39" s="2"/>
      <c r="C39" s="191">
        <v>8.55</v>
      </c>
      <c r="D39" s="188">
        <v>75000000.0000002</v>
      </c>
      <c r="E39" s="189">
        <v>18400000</v>
      </c>
      <c r="F39" s="179">
        <f t="shared" si="0"/>
        <v>24500000</v>
      </c>
      <c r="K39" s="168"/>
      <c r="L39" s="165">
        <v>64</v>
      </c>
      <c r="M39" s="4" t="s">
        <v>201</v>
      </c>
      <c r="N39" s="75">
        <v>1</v>
      </c>
      <c r="O39" s="169">
        <v>1.8</v>
      </c>
      <c r="P39" s="40"/>
    </row>
    <row r="40" spans="3:15" ht="12.75">
      <c r="C40" s="191">
        <v>8.5</v>
      </c>
      <c r="D40" s="188">
        <v>99999999.9999998</v>
      </c>
      <c r="E40" s="189">
        <v>24500000</v>
      </c>
      <c r="F40" s="179">
        <f t="shared" si="0"/>
        <v>36800000</v>
      </c>
      <c r="K40" s="65" t="str">
        <f>M40</f>
        <v>70- LE DOMAINE SPORTIF ET DES LOISIRS</v>
      </c>
      <c r="L40" s="183" t="s">
        <v>202</v>
      </c>
      <c r="M40" s="184" t="s">
        <v>203</v>
      </c>
      <c r="N40" s="185"/>
      <c r="O40" s="186"/>
    </row>
    <row r="41" spans="2:15" ht="12.75">
      <c r="B41" s="2"/>
      <c r="C41" s="191">
        <v>8.4</v>
      </c>
      <c r="D41" s="188">
        <v>150000000</v>
      </c>
      <c r="E41" s="189">
        <v>36800000</v>
      </c>
      <c r="F41" s="179">
        <f t="shared" si="0"/>
        <v>49100000</v>
      </c>
      <c r="K41" s="168"/>
      <c r="L41" s="165">
        <v>71</v>
      </c>
      <c r="M41" s="4" t="s">
        <v>204</v>
      </c>
      <c r="N41" s="75">
        <v>0.6000000000000001</v>
      </c>
      <c r="O41" s="169">
        <v>1</v>
      </c>
    </row>
    <row r="42" spans="3:15" ht="12.75">
      <c r="C42" s="191">
        <v>8.35</v>
      </c>
      <c r="D42" s="188">
        <v>200000000</v>
      </c>
      <c r="E42" s="189">
        <v>49100000</v>
      </c>
      <c r="F42" s="179">
        <f t="shared" si="0"/>
        <v>61300000</v>
      </c>
      <c r="K42" s="168"/>
      <c r="L42" s="165">
        <v>72</v>
      </c>
      <c r="M42" s="4" t="s">
        <v>205</v>
      </c>
      <c r="N42" s="75">
        <v>0.8</v>
      </c>
      <c r="O42" s="169">
        <v>1.4</v>
      </c>
    </row>
    <row r="43" spans="3:16" ht="12.75">
      <c r="C43" s="191">
        <v>8.3</v>
      </c>
      <c r="D43" s="188">
        <v>250000000</v>
      </c>
      <c r="E43" s="189">
        <v>61300000</v>
      </c>
      <c r="F43" s="179">
        <f t="shared" si="0"/>
        <v>73600000</v>
      </c>
      <c r="K43" s="168"/>
      <c r="L43" s="165">
        <v>73</v>
      </c>
      <c r="M43" s="4" t="s">
        <v>206</v>
      </c>
      <c r="N43" s="75">
        <v>1</v>
      </c>
      <c r="O43" s="169">
        <v>1.6</v>
      </c>
      <c r="P43" s="124"/>
    </row>
    <row r="44" spans="3:16" ht="12.75">
      <c r="C44" s="191">
        <v>8.28</v>
      </c>
      <c r="D44" s="188">
        <v>300000000</v>
      </c>
      <c r="E44" s="189">
        <v>73600000</v>
      </c>
      <c r="F44" s="179">
        <f t="shared" si="0"/>
        <v>85900000</v>
      </c>
      <c r="K44" s="65" t="str">
        <f>M44</f>
        <v>80- LE DOMAINE DE LA PRODUCTION OU DU STOCKAGE</v>
      </c>
      <c r="L44" s="183" t="s">
        <v>207</v>
      </c>
      <c r="M44" s="184" t="s">
        <v>208</v>
      </c>
      <c r="N44" s="185"/>
      <c r="O44" s="186"/>
      <c r="P44" s="124"/>
    </row>
    <row r="45" spans="3:16" ht="12.75">
      <c r="C45" s="191">
        <v>8.25</v>
      </c>
      <c r="D45" s="188">
        <v>350000000</v>
      </c>
      <c r="E45" s="189">
        <v>85900000</v>
      </c>
      <c r="F45" s="179">
        <f t="shared" si="0"/>
        <v>98100000</v>
      </c>
      <c r="K45" s="168"/>
      <c r="L45" s="165">
        <v>81</v>
      </c>
      <c r="M45" s="4" t="s">
        <v>209</v>
      </c>
      <c r="N45" s="75">
        <v>0.6000000000000001</v>
      </c>
      <c r="O45" s="169">
        <v>1.2</v>
      </c>
      <c r="P45" s="124"/>
    </row>
    <row r="46" spans="3:16" ht="12.75">
      <c r="C46" s="191">
        <v>8.24</v>
      </c>
      <c r="D46" s="188">
        <v>400000000</v>
      </c>
      <c r="E46" s="189">
        <v>98100000</v>
      </c>
      <c r="F46" s="179">
        <f t="shared" si="0"/>
        <v>110000000</v>
      </c>
      <c r="K46" s="168"/>
      <c r="L46" s="165">
        <v>82</v>
      </c>
      <c r="M46" s="4" t="s">
        <v>210</v>
      </c>
      <c r="N46" s="75">
        <v>0.6000000000000001</v>
      </c>
      <c r="O46" s="169">
        <v>1</v>
      </c>
      <c r="P46" s="124"/>
    </row>
    <row r="47" spans="3:16" ht="12.75">
      <c r="C47" s="191">
        <v>8.23</v>
      </c>
      <c r="D47" s="188">
        <v>450000000</v>
      </c>
      <c r="E47" s="189">
        <v>110000000</v>
      </c>
      <c r="F47" s="179">
        <f t="shared" si="0"/>
        <v>123000000</v>
      </c>
      <c r="I47" s="39"/>
      <c r="K47" s="168"/>
      <c r="L47" s="165">
        <v>83</v>
      </c>
      <c r="M47" s="4" t="s">
        <v>211</v>
      </c>
      <c r="N47" s="75">
        <v>0.8</v>
      </c>
      <c r="O47" s="169">
        <v>1.6</v>
      </c>
      <c r="P47" s="124"/>
    </row>
    <row r="48" spans="3:16" ht="12.75">
      <c r="C48" s="191">
        <v>8.22</v>
      </c>
      <c r="D48" s="188">
        <v>500000000</v>
      </c>
      <c r="E48" s="189">
        <v>123000000</v>
      </c>
      <c r="F48" s="179"/>
      <c r="K48" s="171"/>
      <c r="L48" s="159">
        <v>84</v>
      </c>
      <c r="M48" s="95" t="s">
        <v>212</v>
      </c>
      <c r="N48" s="172">
        <v>0.6000000000000001</v>
      </c>
      <c r="O48" s="173">
        <v>1.8</v>
      </c>
      <c r="P48" s="124"/>
    </row>
  </sheetData>
  <sheetProtection selectLockedCells="1" selectUnlockedCells="1"/>
  <mergeCells count="1">
    <mergeCell ref="B1:B2"/>
  </mergeCells>
  <printOptions horizontalCentered="1"/>
  <pageMargins left="0.39375" right="0.39375" top="0.39375" bottom="0.4201388888888889" header="0.5118055555555555" footer="0.19652777777777777"/>
  <pageSetup horizontalDpi="300" verticalDpi="300" orientation="portrait" paperSize="9" scale="116" r:id="rId1"/>
  <headerFooter alignWithMargins="0">
    <oddFooter>&amp;L&amp;"Arial,Gras"&amp;9Agence d'architecture&amp;R&amp;"Arial,Gras"&amp;9Réf : &amp;F  - page &amp;P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3355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 MOP</dc:title>
  <dc:subject>Guide pour la négociation des honoraires de maîtrise d'œuvre</dc:subject>
  <dc:creator>Paul WAGNER</dc:creator>
  <cp:keywords/>
  <dc:description>Ce guide est la transcription numérique du Guide MOP édité en 1994 par le Ministère de l'Equipement et la MIQCP.
Il automatise l'ensemble des calculs établis par le guide.
Il permet de caractériser la complexité d'un projet par la qualification des 27 critères proposés.
Il autorise une actualisation sur la base de l'évolution de l'indice BT 01.</dc:description>
  <cp:lastModifiedBy>Olivier Mathieu</cp:lastModifiedBy>
  <cp:lastPrinted>2012-05-09T06:44:28Z</cp:lastPrinted>
  <dcterms:created xsi:type="dcterms:W3CDTF">2009-05-30T20:45:36Z</dcterms:created>
  <dcterms:modified xsi:type="dcterms:W3CDTF">2015-04-03T12:21:25Z</dcterms:modified>
  <cp:category/>
  <cp:version/>
  <cp:contentType/>
  <cp:contentStatus/>
  <cp:revision>144</cp:revision>
</cp:coreProperties>
</file>